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495" yWindow="270" windowWidth="15570" windowHeight="9285"/>
  </bookViews>
  <sheets>
    <sheet name="УП (9 кл.) (2)" sheetId="10" r:id="rId1"/>
    <sheet name="ПрУП" sheetId="1" r:id="rId2"/>
    <sheet name="УП (11 кл.)" sheetId="7" r:id="rId3"/>
    <sheet name="УП (11 кл.-заочка)" sheetId="9" r:id="rId4"/>
    <sheet name="УП (9 кл.)" sheetId="8" r:id="rId5"/>
  </sheets>
  <externalReferences>
    <externalReference r:id="rId6"/>
  </externalReferences>
  <definedNames>
    <definedName name="_xlnm.Print_Titles" localSheetId="2">'УП (11 кл.)'!$18:$22</definedName>
    <definedName name="_xlnm.Print_Titles" localSheetId="4">'УП (9 кл.)'!$18:$22</definedName>
    <definedName name="_xlnm.Print_Titles" localSheetId="0">'УП (9 кл.) (2)'!$16:$20</definedName>
    <definedName name="_xlnm.Print_Area" localSheetId="2">'УП (11 кл.)'!$A$1:$AC$136</definedName>
    <definedName name="_xlnm.Print_Area" localSheetId="3">'УП (11 кл.-заочка)'!$A$1:$Z$142</definedName>
    <definedName name="_xlnm.Print_Area" localSheetId="4">'УП (9 кл.)'!$A$1:$AG$109</definedName>
    <definedName name="_xlnm.Print_Area" localSheetId="0">'УП (9 кл.) (2)'!$A$1:$AG$108</definedName>
  </definedNames>
  <calcPr calcId="144525"/>
</workbook>
</file>

<file path=xl/calcChain.xml><?xml version="1.0" encoding="utf-8"?>
<calcChain xmlns="http://schemas.openxmlformats.org/spreadsheetml/2006/main">
  <c r="P85" i="10" l="1"/>
  <c r="Q85" i="10"/>
  <c r="R85" i="10"/>
  <c r="S85" i="10"/>
  <c r="T85" i="10"/>
  <c r="P79" i="10"/>
  <c r="Q79" i="10"/>
  <c r="R79" i="10"/>
  <c r="S79" i="10"/>
  <c r="T79" i="10"/>
  <c r="P74" i="10"/>
  <c r="Q74" i="10"/>
  <c r="R74" i="10"/>
  <c r="S74" i="10"/>
  <c r="T74" i="10"/>
  <c r="P68" i="10"/>
  <c r="Q68" i="10"/>
  <c r="R68" i="10"/>
  <c r="S68" i="10"/>
  <c r="T68" i="10"/>
  <c r="P51" i="10"/>
  <c r="Q51" i="10"/>
  <c r="R51" i="10"/>
  <c r="S51" i="10"/>
  <c r="T51" i="10"/>
  <c r="O48" i="10"/>
  <c r="P48" i="10"/>
  <c r="Q48" i="10"/>
  <c r="R48" i="10"/>
  <c r="S48" i="10"/>
  <c r="T48" i="10"/>
  <c r="U48" i="10"/>
  <c r="O40" i="10"/>
  <c r="Q40" i="10"/>
  <c r="R40" i="10"/>
  <c r="S40" i="10"/>
  <c r="T40" i="10"/>
  <c r="R37" i="10"/>
  <c r="S37" i="10"/>
  <c r="P37" i="10"/>
  <c r="Q37" i="10"/>
  <c r="T37" i="10"/>
  <c r="N22" i="10"/>
  <c r="P22" i="10"/>
  <c r="P21" i="10" s="1"/>
  <c r="Q22" i="10"/>
  <c r="Q21" i="10" s="1"/>
  <c r="R22" i="10"/>
  <c r="S22" i="10"/>
  <c r="S21" i="10" s="1"/>
  <c r="T22" i="10"/>
  <c r="T21" i="10" s="1"/>
  <c r="N51" i="10"/>
  <c r="N48" i="10"/>
  <c r="N40" i="10"/>
  <c r="N37" i="10"/>
  <c r="N21" i="10" s="1"/>
  <c r="R21" i="10" l="1"/>
  <c r="Z93" i="10"/>
  <c r="X93" i="10"/>
  <c r="V93" i="10"/>
  <c r="AL28" i="10"/>
  <c r="O39" i="10"/>
  <c r="M39" i="10" l="1"/>
  <c r="M37" i="10" s="1"/>
  <c r="O37" i="10"/>
  <c r="O24" i="10"/>
  <c r="M24" i="10" s="1"/>
  <c r="O25" i="10"/>
  <c r="M25" i="10" s="1"/>
  <c r="O27" i="10"/>
  <c r="AM27" i="10" s="1"/>
  <c r="O28" i="10"/>
  <c r="M28" i="10" s="1"/>
  <c r="O29" i="10"/>
  <c r="O30" i="10"/>
  <c r="O31" i="10"/>
  <c r="O32" i="10"/>
  <c r="M32" i="10" s="1"/>
  <c r="O33" i="10"/>
  <c r="M33" i="10" s="1"/>
  <c r="O36" i="10"/>
  <c r="M36" i="10" s="1"/>
  <c r="M31" i="10"/>
  <c r="O23" i="10"/>
  <c r="AL27" i="10"/>
  <c r="M27" i="10" l="1"/>
  <c r="M23" i="10"/>
  <c r="AF93" i="10"/>
  <c r="AD93" i="10"/>
  <c r="AB93" i="10"/>
  <c r="M43" i="10" l="1"/>
  <c r="AM47" i="10" l="1"/>
  <c r="O80" i="10"/>
  <c r="O79" i="10" s="1"/>
  <c r="O69" i="10"/>
  <c r="AL40" i="10"/>
  <c r="AL41" i="10"/>
  <c r="AL42" i="10"/>
  <c r="AL43" i="10"/>
  <c r="AL44" i="10"/>
  <c r="AL45" i="10"/>
  <c r="AL46" i="10"/>
  <c r="AL48" i="10"/>
  <c r="AL49" i="10"/>
  <c r="AL50" i="10"/>
  <c r="AL51" i="10"/>
  <c r="AL52" i="10"/>
  <c r="AL53" i="10"/>
  <c r="AL54" i="10"/>
  <c r="AL55" i="10"/>
  <c r="AL23" i="10"/>
  <c r="AL24" i="10"/>
  <c r="AL26" i="10"/>
  <c r="AL31" i="10"/>
  <c r="AL34" i="10"/>
  <c r="AL35" i="10"/>
  <c r="AL36" i="10"/>
  <c r="AL37" i="10"/>
  <c r="AL38" i="10"/>
  <c r="AL39" i="10"/>
  <c r="AL22" i="10"/>
  <c r="W93" i="10"/>
  <c r="Y93" i="10"/>
  <c r="AA93" i="10"/>
  <c r="AC93" i="10"/>
  <c r="AE93" i="10"/>
  <c r="AG93" i="10"/>
  <c r="AL58" i="10"/>
  <c r="X94" i="10" l="1"/>
  <c r="X111" i="10" s="1"/>
  <c r="AF94" i="10"/>
  <c r="AB94" i="10"/>
  <c r="AD94" i="10"/>
  <c r="O59" i="10"/>
  <c r="O57" i="10"/>
  <c r="M57" i="10" s="1"/>
  <c r="O56" i="10"/>
  <c r="M56" i="10" s="1"/>
  <c r="M55" i="10"/>
  <c r="M54" i="10"/>
  <c r="O53" i="10"/>
  <c r="M53" i="10" s="1"/>
  <c r="O58" i="10"/>
  <c r="X109" i="10" l="1"/>
  <c r="AB109" i="10"/>
  <c r="AB111" i="10"/>
  <c r="AD111" i="10"/>
  <c r="AD109" i="10"/>
  <c r="AF109" i="10"/>
  <c r="AF111" i="10"/>
  <c r="AM58" i="10"/>
  <c r="O86" i="10"/>
  <c r="O85" i="10" s="1"/>
  <c r="M81" i="10"/>
  <c r="O75" i="10"/>
  <c r="O74" i="10" s="1"/>
  <c r="O70" i="10"/>
  <c r="O64" i="10"/>
  <c r="M70" i="10" l="1"/>
  <c r="O68" i="10"/>
  <c r="M69" i="10"/>
  <c r="M64" i="10"/>
  <c r="M75" i="10"/>
  <c r="M80" i="10"/>
  <c r="M86" i="10"/>
  <c r="M85" i="10" s="1"/>
  <c r="AL57" i="10"/>
  <c r="AL56" i="10"/>
  <c r="AL59" i="10"/>
  <c r="AL60" i="10"/>
  <c r="AL61" i="10"/>
  <c r="AL62" i="10"/>
  <c r="AL63" i="10"/>
  <c r="AL64" i="10"/>
  <c r="AL65" i="10"/>
  <c r="AL66" i="10"/>
  <c r="AL67" i="10"/>
  <c r="AL68" i="10"/>
  <c r="AL69" i="10"/>
  <c r="AL70" i="10"/>
  <c r="AL71" i="10"/>
  <c r="AL72" i="10"/>
  <c r="AL73" i="10"/>
  <c r="AL74" i="10"/>
  <c r="AL75" i="10"/>
  <c r="AL76" i="10"/>
  <c r="AL77" i="10"/>
  <c r="AL78" i="10"/>
  <c r="AL79" i="10"/>
  <c r="AL80" i="10"/>
  <c r="AL81" i="10"/>
  <c r="AL82" i="10"/>
  <c r="AL83" i="10"/>
  <c r="AL84" i="10"/>
  <c r="AL85" i="10"/>
  <c r="AL86" i="10"/>
  <c r="AL87" i="10"/>
  <c r="AL88" i="10"/>
  <c r="AL89" i="10"/>
  <c r="AL90" i="10"/>
  <c r="AL91" i="10"/>
  <c r="AL93" i="10"/>
  <c r="Z94" i="10" l="1"/>
  <c r="Z111" i="10" s="1"/>
  <c r="S63" i="10"/>
  <c r="S62" i="10" s="1"/>
  <c r="S93" i="10" s="1"/>
  <c r="Z109" i="10" l="1"/>
  <c r="M46" i="10"/>
  <c r="M45" i="10"/>
  <c r="M40" i="10" s="1"/>
  <c r="M59" i="10"/>
  <c r="AM59" i="10" l="1"/>
  <c r="AM57" i="10"/>
  <c r="AM55" i="10"/>
  <c r="AM54" i="10"/>
  <c r="M61" i="10" l="1"/>
  <c r="M50" i="10"/>
  <c r="M48" i="10" s="1"/>
  <c r="AN31" i="10"/>
  <c r="AN36" i="10"/>
  <c r="AN23" i="10"/>
  <c r="AM36" i="10" l="1"/>
  <c r="AM61" i="10"/>
  <c r="N50" i="8"/>
  <c r="O50" i="8"/>
  <c r="P50" i="8"/>
  <c r="Q50" i="8"/>
  <c r="Q41" i="8"/>
  <c r="AG59" i="8"/>
  <c r="T24" i="8"/>
  <c r="T38" i="8"/>
  <c r="T34" i="8"/>
  <c r="AF28" i="8"/>
  <c r="AG28" i="8"/>
  <c r="AD100" i="10"/>
  <c r="AB100" i="10"/>
  <c r="Z100" i="10"/>
  <c r="X100" i="10"/>
  <c r="V100" i="10"/>
  <c r="AB99" i="10"/>
  <c r="Z99" i="10"/>
  <c r="X99" i="10"/>
  <c r="V99" i="10"/>
  <c r="X98" i="10"/>
  <c r="V98" i="10"/>
  <c r="AJ97" i="10"/>
  <c r="AI97" i="10"/>
  <c r="AH97" i="10"/>
  <c r="AD97" i="10"/>
  <c r="AB97" i="10"/>
  <c r="Z97" i="10"/>
  <c r="A97" i="10"/>
  <c r="Z96" i="10"/>
  <c r="X96" i="10"/>
  <c r="V96" i="10"/>
  <c r="Z95" i="10"/>
  <c r="X95" i="10"/>
  <c r="V95" i="10"/>
  <c r="A95" i="10"/>
  <c r="AG92" i="10"/>
  <c r="AD92" i="10"/>
  <c r="AB92" i="10"/>
  <c r="Z92" i="10"/>
  <c r="X92" i="10"/>
  <c r="V92" i="10"/>
  <c r="B92" i="10"/>
  <c r="AK88" i="10"/>
  <c r="AJ88" i="10"/>
  <c r="AI88" i="10"/>
  <c r="AH88" i="10"/>
  <c r="N88" i="10"/>
  <c r="L88" i="10"/>
  <c r="K88" i="10"/>
  <c r="J88" i="10"/>
  <c r="I88" i="10"/>
  <c r="AK87" i="10"/>
  <c r="AJ87" i="10"/>
  <c r="AI87" i="10"/>
  <c r="AH87" i="10"/>
  <c r="N87" i="10"/>
  <c r="N85" i="10" s="1"/>
  <c r="L87" i="10"/>
  <c r="K87" i="10"/>
  <c r="J87" i="10"/>
  <c r="I87" i="10"/>
  <c r="AM86" i="10"/>
  <c r="AK86" i="10"/>
  <c r="AJ86" i="10"/>
  <c r="AI86" i="10"/>
  <c r="AH86" i="10"/>
  <c r="L86" i="10"/>
  <c r="K86" i="10"/>
  <c r="J86" i="10"/>
  <c r="I86" i="10"/>
  <c r="AK85" i="10"/>
  <c r="AJ85" i="10"/>
  <c r="AI85" i="10"/>
  <c r="AH85" i="10"/>
  <c r="AM83" i="10"/>
  <c r="AK83" i="10"/>
  <c r="AJ83" i="10"/>
  <c r="AI83" i="10"/>
  <c r="AH83" i="10"/>
  <c r="N83" i="10"/>
  <c r="L83" i="10"/>
  <c r="K83" i="10"/>
  <c r="J83" i="10"/>
  <c r="I83" i="10"/>
  <c r="AK82" i="10"/>
  <c r="AJ82" i="10"/>
  <c r="AI82" i="10"/>
  <c r="AH82" i="10"/>
  <c r="N82" i="10"/>
  <c r="N79" i="10" s="1"/>
  <c r="L82" i="10"/>
  <c r="K82" i="10"/>
  <c r="J82" i="10"/>
  <c r="I82" i="10"/>
  <c r="AM81" i="10"/>
  <c r="AK81" i="10"/>
  <c r="AJ81" i="10"/>
  <c r="AI81" i="10"/>
  <c r="AH81" i="10"/>
  <c r="L81" i="10"/>
  <c r="K81" i="10"/>
  <c r="J81" i="10"/>
  <c r="I81" i="10"/>
  <c r="AM80" i="10"/>
  <c r="AK80" i="10"/>
  <c r="AJ80" i="10"/>
  <c r="AI80" i="10"/>
  <c r="AH80" i="10"/>
  <c r="L80" i="10"/>
  <c r="K80" i="10"/>
  <c r="J80" i="10"/>
  <c r="I80" i="10"/>
  <c r="AK79" i="10"/>
  <c r="AJ79" i="10"/>
  <c r="AI79" i="10"/>
  <c r="AH79" i="10"/>
  <c r="AK77" i="10"/>
  <c r="AJ77" i="10"/>
  <c r="AI77" i="10"/>
  <c r="AH77" i="10"/>
  <c r="N77" i="10"/>
  <c r="L77" i="10"/>
  <c r="K77" i="10"/>
  <c r="J77" i="10"/>
  <c r="I77" i="10"/>
  <c r="AK76" i="10"/>
  <c r="AJ76" i="10"/>
  <c r="AI76" i="10"/>
  <c r="AH76" i="10"/>
  <c r="N76" i="10"/>
  <c r="N74" i="10" s="1"/>
  <c r="L76" i="10"/>
  <c r="K76" i="10"/>
  <c r="J76" i="10"/>
  <c r="I76" i="10"/>
  <c r="AM75" i="10"/>
  <c r="AK75" i="10"/>
  <c r="AJ75" i="10"/>
  <c r="AI75" i="10"/>
  <c r="AH75" i="10"/>
  <c r="L75" i="10"/>
  <c r="K75" i="10"/>
  <c r="J75" i="10"/>
  <c r="I75" i="10"/>
  <c r="AK74" i="10"/>
  <c r="AJ74" i="10"/>
  <c r="AI74" i="10"/>
  <c r="AH74" i="10"/>
  <c r="AM72" i="10"/>
  <c r="AK72" i="10"/>
  <c r="AJ72" i="10"/>
  <c r="AI72" i="10"/>
  <c r="AH72" i="10"/>
  <c r="N72" i="10"/>
  <c r="L72" i="10"/>
  <c r="K72" i="10"/>
  <c r="J72" i="10"/>
  <c r="I72" i="10"/>
  <c r="AM71" i="10"/>
  <c r="AK71" i="10"/>
  <c r="AJ71" i="10"/>
  <c r="AI71" i="10"/>
  <c r="AH71" i="10"/>
  <c r="N71" i="10"/>
  <c r="N68" i="10" s="1"/>
  <c r="L71" i="10"/>
  <c r="K71" i="10"/>
  <c r="J71" i="10"/>
  <c r="I71" i="10"/>
  <c r="AM70" i="10"/>
  <c r="AK70" i="10"/>
  <c r="AJ70" i="10"/>
  <c r="AI70" i="10"/>
  <c r="AH70" i="10"/>
  <c r="L70" i="10"/>
  <c r="K70" i="10"/>
  <c r="J70" i="10"/>
  <c r="I70" i="10"/>
  <c r="AM69" i="10"/>
  <c r="AK69" i="10"/>
  <c r="AJ69" i="10"/>
  <c r="AI69" i="10"/>
  <c r="AH69" i="10"/>
  <c r="L69" i="10"/>
  <c r="K69" i="10"/>
  <c r="J69" i="10"/>
  <c r="I69" i="10"/>
  <c r="AK68" i="10"/>
  <c r="AJ68" i="10"/>
  <c r="AI68" i="10"/>
  <c r="AH68" i="10"/>
  <c r="M68" i="10"/>
  <c r="AK66" i="10"/>
  <c r="AJ66" i="10"/>
  <c r="AI66" i="10"/>
  <c r="AH66" i="10"/>
  <c r="N66" i="10"/>
  <c r="L66" i="10"/>
  <c r="K66" i="10"/>
  <c r="J66" i="10"/>
  <c r="I66" i="10"/>
  <c r="AK65" i="10"/>
  <c r="AJ65" i="10"/>
  <c r="AI65" i="10"/>
  <c r="AH65" i="10"/>
  <c r="N65" i="10"/>
  <c r="L65" i="10"/>
  <c r="K65" i="10"/>
  <c r="J65" i="10"/>
  <c r="I65" i="10"/>
  <c r="AM64" i="10"/>
  <c r="AK64" i="10"/>
  <c r="AJ64" i="10"/>
  <c r="AI64" i="10"/>
  <c r="AH64" i="10"/>
  <c r="L64" i="10"/>
  <c r="K64" i="10"/>
  <c r="J64" i="10"/>
  <c r="I64" i="10"/>
  <c r="AK63" i="10"/>
  <c r="AJ63" i="10"/>
  <c r="AI63" i="10"/>
  <c r="AH63" i="10"/>
  <c r="T63" i="10"/>
  <c r="T62" i="10" s="1"/>
  <c r="T93" i="10" s="1"/>
  <c r="R63" i="10"/>
  <c r="R62" i="10" s="1"/>
  <c r="R93" i="10" s="1"/>
  <c r="Q63" i="10"/>
  <c r="Q62" i="10" s="1"/>
  <c r="Q93" i="10" s="1"/>
  <c r="P63" i="10"/>
  <c r="P62" i="10" s="1"/>
  <c r="AK62" i="10"/>
  <c r="AJ62" i="10"/>
  <c r="AI62" i="10"/>
  <c r="AH62" i="10"/>
  <c r="AM60" i="10"/>
  <c r="AK60" i="10"/>
  <c r="AJ60" i="10"/>
  <c r="AI60" i="10"/>
  <c r="AH60" i="10"/>
  <c r="L60" i="10"/>
  <c r="K60" i="10"/>
  <c r="J60" i="10"/>
  <c r="I60" i="10"/>
  <c r="AM56" i="10"/>
  <c r="AK56" i="10"/>
  <c r="AJ56" i="10"/>
  <c r="AI56" i="10"/>
  <c r="AH56" i="10"/>
  <c r="L56" i="10"/>
  <c r="K56" i="10"/>
  <c r="J56" i="10"/>
  <c r="I56" i="10"/>
  <c r="AK53" i="10"/>
  <c r="AJ53" i="10"/>
  <c r="AI53" i="10"/>
  <c r="AH53" i="10"/>
  <c r="L53" i="10"/>
  <c r="K53" i="10"/>
  <c r="J53" i="10"/>
  <c r="I53" i="10"/>
  <c r="AK52" i="10"/>
  <c r="AJ52" i="10"/>
  <c r="AI52" i="10"/>
  <c r="AH52" i="10"/>
  <c r="L52" i="10"/>
  <c r="K52" i="10"/>
  <c r="J52" i="10"/>
  <c r="I52" i="10"/>
  <c r="AK51" i="10"/>
  <c r="AJ51" i="10"/>
  <c r="AI51" i="10"/>
  <c r="AH51" i="10"/>
  <c r="AM50" i="10"/>
  <c r="AK50" i="10"/>
  <c r="AJ50" i="10"/>
  <c r="AI50" i="10"/>
  <c r="AH50" i="10"/>
  <c r="L50" i="10"/>
  <c r="K50" i="10"/>
  <c r="J50" i="10"/>
  <c r="I50" i="10"/>
  <c r="AK48" i="10"/>
  <c r="AJ48" i="10"/>
  <c r="AI48" i="10"/>
  <c r="AH48" i="10"/>
  <c r="AM48" i="10"/>
  <c r="AM46" i="10"/>
  <c r="AK46" i="10"/>
  <c r="AJ46" i="10"/>
  <c r="AI46" i="10"/>
  <c r="AH46" i="10"/>
  <c r="U46" i="10"/>
  <c r="AM45" i="10"/>
  <c r="AK45" i="10"/>
  <c r="AJ45" i="10"/>
  <c r="AI45" i="10"/>
  <c r="AH45" i="10"/>
  <c r="U45" i="10"/>
  <c r="P45" i="10"/>
  <c r="P40" i="10" s="1"/>
  <c r="P93" i="10" s="1"/>
  <c r="AK44" i="10"/>
  <c r="AJ44" i="10"/>
  <c r="AI44" i="10"/>
  <c r="AH44" i="10"/>
  <c r="U44" i="10"/>
  <c r="AM43" i="10"/>
  <c r="AK43" i="10"/>
  <c r="AJ43" i="10"/>
  <c r="AI43" i="10"/>
  <c r="AH43" i="10"/>
  <c r="U43" i="10"/>
  <c r="AM42" i="10"/>
  <c r="AK42" i="10"/>
  <c r="AJ42" i="10"/>
  <c r="AI42" i="10"/>
  <c r="AH42" i="10"/>
  <c r="U42" i="10"/>
  <c r="AM41" i="10"/>
  <c r="AK41" i="10"/>
  <c r="AJ41" i="10"/>
  <c r="AI41" i="10"/>
  <c r="AH41" i="10"/>
  <c r="U41" i="10"/>
  <c r="U40" i="10" s="1"/>
  <c r="AM39" i="10"/>
  <c r="U38" i="10"/>
  <c r="U37" i="10" s="1"/>
  <c r="U35" i="10"/>
  <c r="U34" i="10"/>
  <c r="AM31" i="10"/>
  <c r="U26" i="10"/>
  <c r="U22" i="10" s="1"/>
  <c r="U21" i="10" s="1"/>
  <c r="AM24" i="10"/>
  <c r="AN24" i="10"/>
  <c r="AM23" i="10"/>
  <c r="AK20" i="10"/>
  <c r="AJ20" i="10"/>
  <c r="AI20" i="10"/>
  <c r="AH20" i="10"/>
  <c r="O83" i="8"/>
  <c r="O77" i="8"/>
  <c r="AG77" i="8" s="1"/>
  <c r="O72" i="8"/>
  <c r="O61" i="8"/>
  <c r="P83" i="8"/>
  <c r="Q83" i="8"/>
  <c r="R83" i="8"/>
  <c r="S83" i="8"/>
  <c r="P77" i="8"/>
  <c r="Q77" i="8"/>
  <c r="R77" i="8"/>
  <c r="S77" i="8"/>
  <c r="S60" i="8" s="1"/>
  <c r="Y92" i="8"/>
  <c r="Y107" i="8" s="1"/>
  <c r="Z92" i="8"/>
  <c r="AA92" i="8"/>
  <c r="AA109" i="8" s="1"/>
  <c r="X92" i="8"/>
  <c r="X107" i="8" s="1"/>
  <c r="Y91" i="8"/>
  <c r="Z91" i="8"/>
  <c r="AA91" i="8"/>
  <c r="B90" i="8"/>
  <c r="V90" i="8"/>
  <c r="V92" i="8" s="1"/>
  <c r="W90" i="8"/>
  <c r="W92" i="8" s="1"/>
  <c r="X90" i="8"/>
  <c r="Y90" i="8"/>
  <c r="Z90" i="8"/>
  <c r="AA90" i="8"/>
  <c r="T83" i="8"/>
  <c r="T72" i="8"/>
  <c r="T61" i="8"/>
  <c r="T50" i="8"/>
  <c r="T48" i="8"/>
  <c r="R38" i="8"/>
  <c r="N38" i="8"/>
  <c r="O38" i="8"/>
  <c r="AG38" i="8" s="1"/>
  <c r="M38" i="8"/>
  <c r="C62" i="1"/>
  <c r="D62" i="1" s="1"/>
  <c r="L62" i="1" s="1"/>
  <c r="U26" i="8"/>
  <c r="U27" i="8"/>
  <c r="U30" i="8"/>
  <c r="U31" i="8"/>
  <c r="U32" i="8"/>
  <c r="U33" i="8"/>
  <c r="U36" i="8"/>
  <c r="U38" i="8"/>
  <c r="U39" i="8"/>
  <c r="U40" i="8"/>
  <c r="U41" i="8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102" i="7"/>
  <c r="S103" i="7"/>
  <c r="S104" i="7"/>
  <c r="S105" i="7"/>
  <c r="S106" i="7"/>
  <c r="S107" i="7"/>
  <c r="S108" i="7"/>
  <c r="AG25" i="8"/>
  <c r="AG26" i="8"/>
  <c r="AG27" i="8"/>
  <c r="AG29" i="8"/>
  <c r="AG30" i="8"/>
  <c r="AG31" i="8"/>
  <c r="AG32" i="8"/>
  <c r="AG33" i="8"/>
  <c r="AG35" i="8"/>
  <c r="AG36" i="8"/>
  <c r="AG37" i="8"/>
  <c r="AG39" i="8"/>
  <c r="AG40" i="8"/>
  <c r="AF24" i="8"/>
  <c r="W98" i="8"/>
  <c r="V98" i="8"/>
  <c r="W97" i="8"/>
  <c r="V97" i="8"/>
  <c r="W96" i="8"/>
  <c r="V96" i="8"/>
  <c r="I49" i="8"/>
  <c r="J49" i="8"/>
  <c r="K49" i="8"/>
  <c r="L49" i="8"/>
  <c r="I51" i="8"/>
  <c r="J51" i="8"/>
  <c r="K51" i="8"/>
  <c r="L51" i="8"/>
  <c r="I52" i="8"/>
  <c r="J52" i="8"/>
  <c r="K52" i="8"/>
  <c r="L52" i="8"/>
  <c r="I53" i="8"/>
  <c r="J53" i="8"/>
  <c r="K53" i="8"/>
  <c r="L53" i="8"/>
  <c r="I54" i="8"/>
  <c r="J54" i="8"/>
  <c r="K54" i="8"/>
  <c r="L54" i="8"/>
  <c r="I55" i="8"/>
  <c r="J55" i="8"/>
  <c r="K55" i="8"/>
  <c r="L55" i="8"/>
  <c r="I56" i="8"/>
  <c r="J56" i="8"/>
  <c r="K56" i="8"/>
  <c r="L56" i="8"/>
  <c r="I57" i="8"/>
  <c r="J57" i="8"/>
  <c r="K57" i="8"/>
  <c r="L57" i="8"/>
  <c r="I58" i="8"/>
  <c r="J58" i="8"/>
  <c r="K58" i="8"/>
  <c r="L58" i="8"/>
  <c r="I62" i="8"/>
  <c r="J62" i="8"/>
  <c r="K62" i="8"/>
  <c r="L62" i="8"/>
  <c r="I63" i="8"/>
  <c r="J63" i="8"/>
  <c r="K63" i="8"/>
  <c r="L63" i="8"/>
  <c r="I64" i="8"/>
  <c r="J64" i="8"/>
  <c r="K64" i="8"/>
  <c r="L64" i="8"/>
  <c r="I84" i="8"/>
  <c r="J84" i="8"/>
  <c r="K84" i="8"/>
  <c r="L84" i="8"/>
  <c r="I85" i="8"/>
  <c r="J85" i="8"/>
  <c r="K85" i="8"/>
  <c r="L85" i="8"/>
  <c r="I86" i="8"/>
  <c r="J86" i="8"/>
  <c r="K86" i="8"/>
  <c r="L86" i="8"/>
  <c r="I78" i="8"/>
  <c r="J78" i="8"/>
  <c r="K78" i="8"/>
  <c r="L78" i="8"/>
  <c r="I79" i="8"/>
  <c r="J79" i="8"/>
  <c r="K79" i="8"/>
  <c r="L79" i="8"/>
  <c r="I80" i="8"/>
  <c r="J80" i="8"/>
  <c r="K80" i="8"/>
  <c r="L80" i="8"/>
  <c r="I81" i="8"/>
  <c r="J81" i="8"/>
  <c r="K81" i="8"/>
  <c r="L81" i="8"/>
  <c r="I73" i="8"/>
  <c r="J73" i="8"/>
  <c r="K73" i="8"/>
  <c r="L73" i="8"/>
  <c r="I74" i="8"/>
  <c r="J74" i="8"/>
  <c r="K74" i="8"/>
  <c r="L74" i="8"/>
  <c r="I75" i="8"/>
  <c r="J75" i="8"/>
  <c r="K75" i="8"/>
  <c r="L75" i="8"/>
  <c r="I67" i="8"/>
  <c r="J67" i="8"/>
  <c r="K67" i="8"/>
  <c r="L67" i="8"/>
  <c r="I68" i="8"/>
  <c r="J68" i="8"/>
  <c r="K68" i="8"/>
  <c r="L68" i="8"/>
  <c r="I69" i="8"/>
  <c r="J69" i="8"/>
  <c r="K69" i="8"/>
  <c r="L69" i="8"/>
  <c r="I70" i="8"/>
  <c r="J70" i="8"/>
  <c r="K70" i="8"/>
  <c r="L70" i="8"/>
  <c r="U119" i="7"/>
  <c r="V119" i="7"/>
  <c r="W119" i="7"/>
  <c r="X119" i="7"/>
  <c r="Y119" i="7"/>
  <c r="Z119" i="7"/>
  <c r="AA119" i="7"/>
  <c r="T119" i="7"/>
  <c r="V118" i="7"/>
  <c r="W118" i="7"/>
  <c r="X118" i="7"/>
  <c r="Y118" i="7"/>
  <c r="Z118" i="7"/>
  <c r="AA118" i="7"/>
  <c r="U118" i="7"/>
  <c r="T118" i="7"/>
  <c r="AA117" i="7"/>
  <c r="Z117" i="7"/>
  <c r="Y117" i="7"/>
  <c r="X117" i="7"/>
  <c r="W117" i="7"/>
  <c r="V117" i="7"/>
  <c r="U117" i="7"/>
  <c r="T117" i="7"/>
  <c r="T115" i="7"/>
  <c r="T114" i="7"/>
  <c r="AB42" i="8"/>
  <c r="AC42" i="8"/>
  <c r="AB43" i="8"/>
  <c r="AC43" i="8"/>
  <c r="AB44" i="8"/>
  <c r="AC44" i="8"/>
  <c r="AB45" i="8"/>
  <c r="AC45" i="8"/>
  <c r="AB46" i="8"/>
  <c r="AC46" i="8"/>
  <c r="AB47" i="8"/>
  <c r="AC47" i="8"/>
  <c r="AB48" i="8"/>
  <c r="AC48" i="8"/>
  <c r="AB49" i="8"/>
  <c r="AC49" i="8"/>
  <c r="AB50" i="8"/>
  <c r="AC50" i="8"/>
  <c r="AB51" i="8"/>
  <c r="AC51" i="8"/>
  <c r="AB52" i="8"/>
  <c r="AC52" i="8"/>
  <c r="AB53" i="8"/>
  <c r="AC53" i="8"/>
  <c r="AB54" i="8"/>
  <c r="AC54" i="8"/>
  <c r="AB55" i="8"/>
  <c r="AC55" i="8"/>
  <c r="AB56" i="8"/>
  <c r="AC56" i="8"/>
  <c r="AB57" i="8"/>
  <c r="AC57" i="8"/>
  <c r="AB58" i="8"/>
  <c r="AC58" i="8"/>
  <c r="AB60" i="8"/>
  <c r="AC60" i="8"/>
  <c r="AB61" i="8"/>
  <c r="AC61" i="8"/>
  <c r="AB62" i="8"/>
  <c r="AC62" i="8"/>
  <c r="AB63" i="8"/>
  <c r="AC63" i="8"/>
  <c r="AB64" i="8"/>
  <c r="AC64" i="8"/>
  <c r="AB66" i="8"/>
  <c r="AC66" i="8"/>
  <c r="AB67" i="8"/>
  <c r="AC67" i="8"/>
  <c r="AB68" i="8"/>
  <c r="AC68" i="8"/>
  <c r="AB69" i="8"/>
  <c r="AC69" i="8"/>
  <c r="AB70" i="8"/>
  <c r="AC70" i="8"/>
  <c r="AB72" i="8"/>
  <c r="AC72" i="8"/>
  <c r="AB73" i="8"/>
  <c r="AC73" i="8"/>
  <c r="AB74" i="8"/>
  <c r="AC74" i="8"/>
  <c r="AB75" i="8"/>
  <c r="AC75" i="8"/>
  <c r="AB77" i="8"/>
  <c r="AC77" i="8"/>
  <c r="AB78" i="8"/>
  <c r="AC78" i="8"/>
  <c r="AB79" i="8"/>
  <c r="AC79" i="8"/>
  <c r="AB80" i="8"/>
  <c r="AC80" i="8"/>
  <c r="AB81" i="8"/>
  <c r="AC81" i="8"/>
  <c r="AB83" i="8"/>
  <c r="AC83" i="8"/>
  <c r="AB84" i="8"/>
  <c r="AC84" i="8"/>
  <c r="AB85" i="8"/>
  <c r="AC85" i="8"/>
  <c r="AB86" i="8"/>
  <c r="AC86" i="8"/>
  <c r="AB95" i="8"/>
  <c r="AC95" i="8"/>
  <c r="AB22" i="8"/>
  <c r="AC22" i="8"/>
  <c r="AD22" i="8"/>
  <c r="AE22" i="8"/>
  <c r="C25" i="1"/>
  <c r="C24" i="1" s="1"/>
  <c r="D25" i="1"/>
  <c r="C31" i="1"/>
  <c r="K29" i="7" s="1"/>
  <c r="K30" i="9" s="1"/>
  <c r="D31" i="1"/>
  <c r="B122" i="1"/>
  <c r="B121" i="1"/>
  <c r="B120" i="1"/>
  <c r="B119" i="1"/>
  <c r="B118" i="1"/>
  <c r="B117" i="1"/>
  <c r="B116" i="1"/>
  <c r="B111" i="7" s="1"/>
  <c r="B123" i="9" s="1"/>
  <c r="B114" i="1"/>
  <c r="X109" i="7"/>
  <c r="X113" i="7" s="1"/>
  <c r="Y109" i="7"/>
  <c r="Y113" i="7" s="1"/>
  <c r="X110" i="7"/>
  <c r="Y110" i="7"/>
  <c r="X114" i="7"/>
  <c r="Y114" i="7"/>
  <c r="X115" i="7"/>
  <c r="Y115" i="7"/>
  <c r="A49" i="7"/>
  <c r="Q101" i="7"/>
  <c r="Q93" i="7"/>
  <c r="Q85" i="7"/>
  <c r="Q77" i="7"/>
  <c r="Q69" i="7"/>
  <c r="AB25" i="7"/>
  <c r="AB26" i="7"/>
  <c r="AB27" i="7"/>
  <c r="AB28" i="7"/>
  <c r="AB29" i="7"/>
  <c r="AB30" i="7"/>
  <c r="AB31" i="7"/>
  <c r="AB32" i="7"/>
  <c r="AB33" i="7"/>
  <c r="AB34" i="7"/>
  <c r="AB35" i="7"/>
  <c r="AB36" i="7"/>
  <c r="AB37" i="7"/>
  <c r="AB38" i="7"/>
  <c r="AB39" i="7"/>
  <c r="AB40" i="7"/>
  <c r="AB41" i="7"/>
  <c r="AB42" i="7"/>
  <c r="AB43" i="7"/>
  <c r="AB44" i="7"/>
  <c r="AB45" i="7"/>
  <c r="AB46" i="7"/>
  <c r="AB47" i="7"/>
  <c r="AB48" i="7"/>
  <c r="AB49" i="7"/>
  <c r="AB50" i="7"/>
  <c r="AB51" i="7"/>
  <c r="AB52" i="7"/>
  <c r="AB53" i="7"/>
  <c r="AB54" i="7"/>
  <c r="AB55" i="7"/>
  <c r="AB56" i="7"/>
  <c r="AB57" i="7"/>
  <c r="AB58" i="7"/>
  <c r="AB59" i="7"/>
  <c r="AB60" i="7"/>
  <c r="AB61" i="7"/>
  <c r="AB62" i="7"/>
  <c r="AB63" i="7"/>
  <c r="AB64" i="7"/>
  <c r="AB65" i="7"/>
  <c r="AB66" i="7"/>
  <c r="AB67" i="7"/>
  <c r="AB68" i="7"/>
  <c r="AB69" i="7"/>
  <c r="AB70" i="7"/>
  <c r="AB71" i="7"/>
  <c r="AB72" i="7"/>
  <c r="AB73" i="7"/>
  <c r="AB74" i="7"/>
  <c r="AB75" i="7"/>
  <c r="AB76" i="7"/>
  <c r="AB77" i="7"/>
  <c r="AB78" i="7"/>
  <c r="AB79" i="7"/>
  <c r="AB80" i="7"/>
  <c r="AB81" i="7"/>
  <c r="AB82" i="7"/>
  <c r="AB83" i="7"/>
  <c r="AB84" i="7"/>
  <c r="AB85" i="7"/>
  <c r="AB86" i="7"/>
  <c r="AB87" i="7"/>
  <c r="AB88" i="7"/>
  <c r="AB89" i="7"/>
  <c r="AB90" i="7"/>
  <c r="AB91" i="7"/>
  <c r="AB92" i="7"/>
  <c r="AB93" i="7"/>
  <c r="AB94" i="7"/>
  <c r="AB95" i="7"/>
  <c r="AB96" i="7"/>
  <c r="AB97" i="7"/>
  <c r="AB98" i="7"/>
  <c r="AB99" i="7"/>
  <c r="AB100" i="7"/>
  <c r="AB101" i="7"/>
  <c r="AB102" i="7"/>
  <c r="AB103" i="7"/>
  <c r="AB104" i="7"/>
  <c r="AB105" i="7"/>
  <c r="AB106" i="7"/>
  <c r="AB107" i="7"/>
  <c r="AB108" i="7"/>
  <c r="AB111" i="7"/>
  <c r="AB112" i="7"/>
  <c r="AB24" i="7"/>
  <c r="K75" i="7"/>
  <c r="M75" i="7" s="1"/>
  <c r="K76" i="7"/>
  <c r="M76" i="7" s="1"/>
  <c r="K107" i="7"/>
  <c r="M107" i="7" s="1"/>
  <c r="K108" i="7"/>
  <c r="M108" i="7" s="1"/>
  <c r="K99" i="7"/>
  <c r="M99" i="7" s="1"/>
  <c r="K100" i="7"/>
  <c r="M100" i="7" s="1"/>
  <c r="AC100" i="7" s="1"/>
  <c r="K91" i="7"/>
  <c r="M91" i="7" s="1"/>
  <c r="K92" i="7"/>
  <c r="M92" i="7" s="1"/>
  <c r="K83" i="7"/>
  <c r="M83" i="7" s="1"/>
  <c r="AC83" i="7" s="1"/>
  <c r="K82" i="7"/>
  <c r="L82" i="7" s="1"/>
  <c r="F25" i="1"/>
  <c r="F31" i="1"/>
  <c r="F36" i="1"/>
  <c r="F39" i="1"/>
  <c r="F44" i="1"/>
  <c r="F55" i="1"/>
  <c r="E31" i="1"/>
  <c r="L31" i="1" s="1"/>
  <c r="G31" i="1"/>
  <c r="E25" i="1"/>
  <c r="G25" i="1"/>
  <c r="T109" i="7"/>
  <c r="T113" i="7" s="1"/>
  <c r="X128" i="9"/>
  <c r="W126" i="9"/>
  <c r="X126" i="9"/>
  <c r="W127" i="9"/>
  <c r="X127" i="9"/>
  <c r="R117" i="9"/>
  <c r="S117" i="9"/>
  <c r="T117" i="9"/>
  <c r="U117" i="9"/>
  <c r="V117" i="9"/>
  <c r="R118" i="9"/>
  <c r="S118" i="9"/>
  <c r="T118" i="9"/>
  <c r="U118" i="9"/>
  <c r="V118" i="9"/>
  <c r="R119" i="9"/>
  <c r="S119" i="9"/>
  <c r="T119" i="9"/>
  <c r="Y119" i="9" s="1"/>
  <c r="U119" i="9"/>
  <c r="V119" i="9"/>
  <c r="Q118" i="9"/>
  <c r="Q119" i="9"/>
  <c r="Y36" i="9"/>
  <c r="Y43" i="9"/>
  <c r="Y45" i="9"/>
  <c r="Y74" i="9"/>
  <c r="Y76" i="9"/>
  <c r="Y85" i="9"/>
  <c r="Y94" i="9"/>
  <c r="Y103" i="9"/>
  <c r="Y112" i="9"/>
  <c r="Y122" i="9"/>
  <c r="Y123" i="9"/>
  <c r="Y124" i="9"/>
  <c r="W121" i="9"/>
  <c r="X121" i="9"/>
  <c r="W120" i="9"/>
  <c r="W125" i="9" s="1"/>
  <c r="X120" i="9"/>
  <c r="X125" i="9" s="1"/>
  <c r="B121" i="9"/>
  <c r="B120" i="9"/>
  <c r="AF25" i="8"/>
  <c r="AF26" i="8"/>
  <c r="AF27" i="8"/>
  <c r="AF29" i="8"/>
  <c r="AF30" i="8"/>
  <c r="AF31" i="8"/>
  <c r="AF32" i="8"/>
  <c r="AF33" i="8"/>
  <c r="AF34" i="8"/>
  <c r="AF35" i="8"/>
  <c r="AF36" i="8"/>
  <c r="AF37" i="8"/>
  <c r="AF38" i="8"/>
  <c r="AF39" i="8"/>
  <c r="AF40" i="8"/>
  <c r="AF41" i="8"/>
  <c r="O24" i="8"/>
  <c r="AG24" i="8" s="1"/>
  <c r="W93" i="8"/>
  <c r="W94" i="8"/>
  <c r="V94" i="8"/>
  <c r="V93" i="8"/>
  <c r="V91" i="8"/>
  <c r="W91" i="8"/>
  <c r="B91" i="8"/>
  <c r="AA116" i="7"/>
  <c r="U114" i="7"/>
  <c r="V114" i="7"/>
  <c r="W114" i="7"/>
  <c r="Z114" i="7"/>
  <c r="AA114" i="7"/>
  <c r="U115" i="7"/>
  <c r="V115" i="7"/>
  <c r="W115" i="7"/>
  <c r="Z115" i="7"/>
  <c r="AA115" i="7"/>
  <c r="V110" i="7"/>
  <c r="W110" i="7"/>
  <c r="Z110" i="7"/>
  <c r="AA110" i="7"/>
  <c r="T110" i="7"/>
  <c r="V109" i="7"/>
  <c r="V113" i="7" s="1"/>
  <c r="W109" i="7"/>
  <c r="W113" i="7" s="1"/>
  <c r="W136" i="7" s="1"/>
  <c r="Z109" i="7"/>
  <c r="AA109" i="7"/>
  <c r="AA113" i="7" s="1"/>
  <c r="X95" i="8"/>
  <c r="Y95" i="8"/>
  <c r="Z95" i="8"/>
  <c r="AD95" i="8"/>
  <c r="A131" i="9"/>
  <c r="A98" i="8"/>
  <c r="P45" i="8"/>
  <c r="P46" i="8"/>
  <c r="P48" i="8"/>
  <c r="Q61" i="8"/>
  <c r="Q66" i="8"/>
  <c r="N111" i="9"/>
  <c r="O111" i="9"/>
  <c r="P111" i="9"/>
  <c r="N102" i="9"/>
  <c r="O102" i="9"/>
  <c r="P102" i="9"/>
  <c r="N93" i="9"/>
  <c r="O93" i="9"/>
  <c r="P93" i="9"/>
  <c r="O75" i="9"/>
  <c r="P75" i="9"/>
  <c r="N84" i="9"/>
  <c r="O84" i="9"/>
  <c r="P84" i="9"/>
  <c r="N44" i="9"/>
  <c r="O44" i="9"/>
  <c r="P44" i="9"/>
  <c r="N23" i="9"/>
  <c r="O23" i="9"/>
  <c r="P23" i="9"/>
  <c r="R48" i="8"/>
  <c r="R41" i="8"/>
  <c r="R34" i="8"/>
  <c r="O34" i="8"/>
  <c r="AG34" i="8" s="1"/>
  <c r="P34" i="8"/>
  <c r="Q34" i="8"/>
  <c r="P24" i="8"/>
  <c r="Q24" i="8"/>
  <c r="A126" i="9"/>
  <c r="A127" i="9"/>
  <c r="A128" i="9"/>
  <c r="A129" i="9"/>
  <c r="A130" i="9"/>
  <c r="B124" i="9"/>
  <c r="L5" i="9"/>
  <c r="AD43" i="8"/>
  <c r="AE43" i="8"/>
  <c r="AD44" i="8"/>
  <c r="AE44" i="8"/>
  <c r="AD45" i="8"/>
  <c r="AE45" i="8"/>
  <c r="AD46" i="8"/>
  <c r="AE46" i="8"/>
  <c r="AF46" i="8" s="1"/>
  <c r="AD47" i="8"/>
  <c r="AE47" i="8"/>
  <c r="AD48" i="8"/>
  <c r="AE48" i="8"/>
  <c r="AD49" i="8"/>
  <c r="AE49" i="8"/>
  <c r="AD50" i="8"/>
  <c r="AE50" i="8"/>
  <c r="AD51" i="8"/>
  <c r="AE51" i="8"/>
  <c r="AD52" i="8"/>
  <c r="AE52" i="8"/>
  <c r="AD53" i="8"/>
  <c r="AE53" i="8"/>
  <c r="AD54" i="8"/>
  <c r="AE54" i="8"/>
  <c r="AD55" i="8"/>
  <c r="AE55" i="8"/>
  <c r="AD56" i="8"/>
  <c r="AE56" i="8"/>
  <c r="AD57" i="8"/>
  <c r="AE57" i="8"/>
  <c r="AD58" i="8"/>
  <c r="AE58" i="8"/>
  <c r="AD60" i="8"/>
  <c r="AE60" i="8"/>
  <c r="AD61" i="8"/>
  <c r="AE61" i="8"/>
  <c r="AD62" i="8"/>
  <c r="AE62" i="8"/>
  <c r="AD63" i="8"/>
  <c r="AE63" i="8"/>
  <c r="AD64" i="8"/>
  <c r="AE64" i="8"/>
  <c r="AD66" i="8"/>
  <c r="AE66" i="8"/>
  <c r="AD67" i="8"/>
  <c r="AE67" i="8"/>
  <c r="AD68" i="8"/>
  <c r="AE68" i="8"/>
  <c r="AD69" i="8"/>
  <c r="AE69" i="8"/>
  <c r="AE90" i="8" s="1"/>
  <c r="AE92" i="8" s="1"/>
  <c r="AD70" i="8"/>
  <c r="AE70" i="8"/>
  <c r="AD72" i="8"/>
  <c r="AE72" i="8"/>
  <c r="AD73" i="8"/>
  <c r="AE73" i="8"/>
  <c r="AD74" i="8"/>
  <c r="AE74" i="8"/>
  <c r="AD75" i="8"/>
  <c r="AE75" i="8"/>
  <c r="AD77" i="8"/>
  <c r="AE77" i="8"/>
  <c r="AD78" i="8"/>
  <c r="AE78" i="8"/>
  <c r="AD79" i="8"/>
  <c r="AE79" i="8"/>
  <c r="AD80" i="8"/>
  <c r="AE80" i="8"/>
  <c r="AD81" i="8"/>
  <c r="AE81" i="8"/>
  <c r="AD83" i="8"/>
  <c r="AE83" i="8"/>
  <c r="AD84" i="8"/>
  <c r="AE84" i="8"/>
  <c r="AD85" i="8"/>
  <c r="AE85" i="8"/>
  <c r="AD86" i="8"/>
  <c r="AE86" i="8"/>
  <c r="AD42" i="8"/>
  <c r="AF42" i="8" s="1"/>
  <c r="AE42" i="8"/>
  <c r="A93" i="8"/>
  <c r="A95" i="8"/>
  <c r="A96" i="8"/>
  <c r="A97" i="8"/>
  <c r="P94" i="7"/>
  <c r="P95" i="7"/>
  <c r="P96" i="7"/>
  <c r="P97" i="7"/>
  <c r="P98" i="7"/>
  <c r="P102" i="7"/>
  <c r="P103" i="7"/>
  <c r="P104" i="7"/>
  <c r="P105" i="7"/>
  <c r="P106" i="7"/>
  <c r="P86" i="7"/>
  <c r="P87" i="7"/>
  <c r="P88" i="7"/>
  <c r="P89" i="7"/>
  <c r="P90" i="7"/>
  <c r="O40" i="7"/>
  <c r="O23" i="7"/>
  <c r="P23" i="7"/>
  <c r="B108" i="7"/>
  <c r="B86" i="8" s="1"/>
  <c r="B107" i="7"/>
  <c r="B87" i="10" s="1"/>
  <c r="B100" i="7"/>
  <c r="B99" i="7"/>
  <c r="B82" i="10" s="1"/>
  <c r="B92" i="7"/>
  <c r="B91" i="7"/>
  <c r="B76" i="10" s="1"/>
  <c r="B84" i="7"/>
  <c r="B72" i="10" s="1"/>
  <c r="B83" i="7"/>
  <c r="B71" i="10" s="1"/>
  <c r="B76" i="7"/>
  <c r="B75" i="7"/>
  <c r="B65" i="10" s="1"/>
  <c r="B40" i="7"/>
  <c r="B51" i="10" s="1"/>
  <c r="B42" i="9"/>
  <c r="B35" i="9"/>
  <c r="B23" i="9"/>
  <c r="Z22" i="9"/>
  <c r="AB121" i="9"/>
  <c r="Q26" i="9"/>
  <c r="R26" i="9"/>
  <c r="S26" i="9"/>
  <c r="T26" i="9"/>
  <c r="U26" i="9"/>
  <c r="V26" i="9"/>
  <c r="Q27" i="9"/>
  <c r="R27" i="9"/>
  <c r="S27" i="9"/>
  <c r="T27" i="9"/>
  <c r="U27" i="9"/>
  <c r="V27" i="9"/>
  <c r="Q28" i="9"/>
  <c r="R28" i="9"/>
  <c r="S28" i="9"/>
  <c r="T28" i="9"/>
  <c r="U28" i="9"/>
  <c r="V28" i="9"/>
  <c r="Q29" i="9"/>
  <c r="Y29" i="9" s="1"/>
  <c r="R29" i="9"/>
  <c r="S29" i="9"/>
  <c r="T29" i="9"/>
  <c r="U29" i="9"/>
  <c r="V29" i="9"/>
  <c r="Q30" i="9"/>
  <c r="R30" i="9"/>
  <c r="S30" i="9"/>
  <c r="T30" i="9"/>
  <c r="U30" i="9"/>
  <c r="V30" i="9"/>
  <c r="Q31" i="9"/>
  <c r="R31" i="9"/>
  <c r="S31" i="9"/>
  <c r="T31" i="9"/>
  <c r="U31" i="9"/>
  <c r="V31" i="9"/>
  <c r="Q32" i="9"/>
  <c r="R32" i="9"/>
  <c r="S32" i="9"/>
  <c r="T32" i="9"/>
  <c r="U32" i="9"/>
  <c r="V32" i="9"/>
  <c r="Q33" i="9"/>
  <c r="R33" i="9"/>
  <c r="S33" i="9"/>
  <c r="T33" i="9"/>
  <c r="U33" i="9"/>
  <c r="V33" i="9"/>
  <c r="Q34" i="9"/>
  <c r="R34" i="9"/>
  <c r="S34" i="9"/>
  <c r="T34" i="9"/>
  <c r="U34" i="9"/>
  <c r="V34" i="9"/>
  <c r="Q35" i="9"/>
  <c r="Y35" i="9" s="1"/>
  <c r="R35" i="9"/>
  <c r="S35" i="9"/>
  <c r="T35" i="9"/>
  <c r="U35" i="9"/>
  <c r="V35" i="9"/>
  <c r="Q37" i="9"/>
  <c r="R37" i="9"/>
  <c r="S37" i="9"/>
  <c r="T37" i="9"/>
  <c r="U37" i="9"/>
  <c r="V37" i="9"/>
  <c r="Q38" i="9"/>
  <c r="R38" i="9"/>
  <c r="S38" i="9"/>
  <c r="T38" i="9"/>
  <c r="U38" i="9"/>
  <c r="V38" i="9"/>
  <c r="Q39" i="9"/>
  <c r="R39" i="9"/>
  <c r="S39" i="9"/>
  <c r="T39" i="9"/>
  <c r="U39" i="9"/>
  <c r="V39" i="9"/>
  <c r="Q40" i="9"/>
  <c r="R40" i="9"/>
  <c r="S40" i="9"/>
  <c r="T40" i="9"/>
  <c r="U40" i="9"/>
  <c r="V40" i="9"/>
  <c r="Q41" i="9"/>
  <c r="R41" i="9"/>
  <c r="S41" i="9"/>
  <c r="T41" i="9"/>
  <c r="U41" i="9"/>
  <c r="V41" i="9"/>
  <c r="Q42" i="9"/>
  <c r="Y42" i="9" s="1"/>
  <c r="R42" i="9"/>
  <c r="S42" i="9"/>
  <c r="T42" i="9"/>
  <c r="U42" i="9"/>
  <c r="V42" i="9"/>
  <c r="Q44" i="9"/>
  <c r="R44" i="9"/>
  <c r="S44" i="9"/>
  <c r="T44" i="9"/>
  <c r="U44" i="9"/>
  <c r="V44" i="9"/>
  <c r="Q46" i="9"/>
  <c r="R46" i="9"/>
  <c r="S46" i="9"/>
  <c r="T46" i="9"/>
  <c r="U46" i="9"/>
  <c r="V46" i="9"/>
  <c r="Q47" i="9"/>
  <c r="R47" i="9"/>
  <c r="S47" i="9"/>
  <c r="T47" i="9"/>
  <c r="U47" i="9"/>
  <c r="V47" i="9"/>
  <c r="Q48" i="9"/>
  <c r="R48" i="9"/>
  <c r="S48" i="9"/>
  <c r="T48" i="9"/>
  <c r="U48" i="9"/>
  <c r="V48" i="9"/>
  <c r="Q49" i="9"/>
  <c r="R49" i="9"/>
  <c r="S49" i="9"/>
  <c r="T49" i="9"/>
  <c r="U49" i="9"/>
  <c r="V49" i="9"/>
  <c r="Q50" i="9"/>
  <c r="R50" i="9"/>
  <c r="S50" i="9"/>
  <c r="T50" i="9"/>
  <c r="U50" i="9"/>
  <c r="V50" i="9"/>
  <c r="Q51" i="9"/>
  <c r="R51" i="9"/>
  <c r="S51" i="9"/>
  <c r="T51" i="9"/>
  <c r="U51" i="9"/>
  <c r="V51" i="9"/>
  <c r="Q52" i="9"/>
  <c r="R52" i="9"/>
  <c r="S52" i="9"/>
  <c r="T52" i="9"/>
  <c r="U52" i="9"/>
  <c r="V52" i="9"/>
  <c r="Q53" i="9"/>
  <c r="R53" i="9"/>
  <c r="S53" i="9"/>
  <c r="T53" i="9"/>
  <c r="U53" i="9"/>
  <c r="V53" i="9"/>
  <c r="Q54" i="9"/>
  <c r="R54" i="9"/>
  <c r="S54" i="9"/>
  <c r="T54" i="9"/>
  <c r="U54" i="9"/>
  <c r="V54" i="9"/>
  <c r="Q55" i="9"/>
  <c r="R55" i="9"/>
  <c r="S55" i="9"/>
  <c r="T55" i="9"/>
  <c r="U55" i="9"/>
  <c r="V55" i="9"/>
  <c r="Q56" i="9"/>
  <c r="R56" i="9"/>
  <c r="S56" i="9"/>
  <c r="T56" i="9"/>
  <c r="U56" i="9"/>
  <c r="V56" i="9"/>
  <c r="Q57" i="9"/>
  <c r="R57" i="9"/>
  <c r="S57" i="9"/>
  <c r="T57" i="9"/>
  <c r="U57" i="9"/>
  <c r="V57" i="9"/>
  <c r="Q58" i="9"/>
  <c r="R58" i="9"/>
  <c r="S58" i="9"/>
  <c r="T58" i="9"/>
  <c r="U58" i="9"/>
  <c r="V58" i="9"/>
  <c r="Q59" i="9"/>
  <c r="R59" i="9"/>
  <c r="S59" i="9"/>
  <c r="T59" i="9"/>
  <c r="U59" i="9"/>
  <c r="V59" i="9"/>
  <c r="Q60" i="9"/>
  <c r="R60" i="9"/>
  <c r="S60" i="9"/>
  <c r="T60" i="9"/>
  <c r="U60" i="9"/>
  <c r="V60" i="9"/>
  <c r="Q61" i="9"/>
  <c r="R61" i="9"/>
  <c r="S61" i="9"/>
  <c r="T61" i="9"/>
  <c r="U61" i="9"/>
  <c r="V61" i="9"/>
  <c r="Q62" i="9"/>
  <c r="R62" i="9"/>
  <c r="S62" i="9"/>
  <c r="T62" i="9"/>
  <c r="U62" i="9"/>
  <c r="V62" i="9"/>
  <c r="Q63" i="9"/>
  <c r="R63" i="9"/>
  <c r="S63" i="9"/>
  <c r="T63" i="9"/>
  <c r="U63" i="9"/>
  <c r="V63" i="9"/>
  <c r="Q64" i="9"/>
  <c r="R64" i="9"/>
  <c r="S64" i="9"/>
  <c r="T64" i="9"/>
  <c r="U64" i="9"/>
  <c r="V64" i="9"/>
  <c r="Q65" i="9"/>
  <c r="R65" i="9"/>
  <c r="S65" i="9"/>
  <c r="T65" i="9"/>
  <c r="U65" i="9"/>
  <c r="V65" i="9"/>
  <c r="Q66" i="9"/>
  <c r="R66" i="9"/>
  <c r="S66" i="9"/>
  <c r="T66" i="9"/>
  <c r="U66" i="9"/>
  <c r="V66" i="9"/>
  <c r="Q67" i="9"/>
  <c r="R67" i="9"/>
  <c r="S67" i="9"/>
  <c r="T67" i="9"/>
  <c r="U67" i="9"/>
  <c r="V67" i="9"/>
  <c r="Q68" i="9"/>
  <c r="R68" i="9"/>
  <c r="S68" i="9"/>
  <c r="T68" i="9"/>
  <c r="U68" i="9"/>
  <c r="V68" i="9"/>
  <c r="Q69" i="9"/>
  <c r="R69" i="9"/>
  <c r="S69" i="9"/>
  <c r="T69" i="9"/>
  <c r="U69" i="9"/>
  <c r="V69" i="9"/>
  <c r="Q70" i="9"/>
  <c r="R70" i="9"/>
  <c r="S70" i="9"/>
  <c r="T70" i="9"/>
  <c r="U70" i="9"/>
  <c r="V70" i="9"/>
  <c r="Q71" i="9"/>
  <c r="R71" i="9"/>
  <c r="S71" i="9"/>
  <c r="T71" i="9"/>
  <c r="U71" i="9"/>
  <c r="V71" i="9"/>
  <c r="Q72" i="9"/>
  <c r="R72" i="9"/>
  <c r="S72" i="9"/>
  <c r="T72" i="9"/>
  <c r="U72" i="9"/>
  <c r="V72" i="9"/>
  <c r="Q73" i="9"/>
  <c r="R73" i="9"/>
  <c r="S73" i="9"/>
  <c r="T73" i="9"/>
  <c r="U73" i="9"/>
  <c r="V73" i="9"/>
  <c r="Q75" i="9"/>
  <c r="R75" i="9"/>
  <c r="S75" i="9"/>
  <c r="T75" i="9"/>
  <c r="U75" i="9"/>
  <c r="V75" i="9"/>
  <c r="Q77" i="9"/>
  <c r="R77" i="9"/>
  <c r="S77" i="9"/>
  <c r="T77" i="9"/>
  <c r="U77" i="9"/>
  <c r="V77" i="9"/>
  <c r="Q78" i="9"/>
  <c r="R78" i="9"/>
  <c r="S78" i="9"/>
  <c r="T78" i="9"/>
  <c r="U78" i="9"/>
  <c r="V78" i="9"/>
  <c r="Q79" i="9"/>
  <c r="R79" i="9"/>
  <c r="S79" i="9"/>
  <c r="T79" i="9"/>
  <c r="U79" i="9"/>
  <c r="V79" i="9"/>
  <c r="Q80" i="9"/>
  <c r="Y80" i="9" s="1"/>
  <c r="R80" i="9"/>
  <c r="S80" i="9"/>
  <c r="T80" i="9"/>
  <c r="U80" i="9"/>
  <c r="V80" i="9"/>
  <c r="Q81" i="9"/>
  <c r="R81" i="9"/>
  <c r="S81" i="9"/>
  <c r="T81" i="9"/>
  <c r="U81" i="9"/>
  <c r="V81" i="9"/>
  <c r="Q82" i="9"/>
  <c r="R82" i="9"/>
  <c r="S82" i="9"/>
  <c r="T82" i="9"/>
  <c r="U82" i="9"/>
  <c r="V82" i="9"/>
  <c r="Q83" i="9"/>
  <c r="Q127" i="9" s="1"/>
  <c r="R83" i="9"/>
  <c r="S83" i="9"/>
  <c r="T83" i="9"/>
  <c r="U83" i="9"/>
  <c r="V83" i="9"/>
  <c r="Q84" i="9"/>
  <c r="R84" i="9"/>
  <c r="S84" i="9"/>
  <c r="T84" i="9"/>
  <c r="U84" i="9"/>
  <c r="V84" i="9"/>
  <c r="Q86" i="9"/>
  <c r="R86" i="9"/>
  <c r="S86" i="9"/>
  <c r="T86" i="9"/>
  <c r="U86" i="9"/>
  <c r="V86" i="9"/>
  <c r="Q87" i="9"/>
  <c r="R87" i="9"/>
  <c r="S87" i="9"/>
  <c r="T87" i="9"/>
  <c r="U87" i="9"/>
  <c r="V87" i="9"/>
  <c r="Q88" i="9"/>
  <c r="R88" i="9"/>
  <c r="S88" i="9"/>
  <c r="T88" i="9"/>
  <c r="U88" i="9"/>
  <c r="V88" i="9"/>
  <c r="Q89" i="9"/>
  <c r="R89" i="9"/>
  <c r="S89" i="9"/>
  <c r="T89" i="9"/>
  <c r="U89" i="9"/>
  <c r="V89" i="9"/>
  <c r="Q90" i="9"/>
  <c r="R90" i="9"/>
  <c r="S90" i="9"/>
  <c r="T90" i="9"/>
  <c r="U90" i="9"/>
  <c r="V90" i="9"/>
  <c r="Q91" i="9"/>
  <c r="R91" i="9"/>
  <c r="S91" i="9"/>
  <c r="T91" i="9"/>
  <c r="U91" i="9"/>
  <c r="V91" i="9"/>
  <c r="Q92" i="9"/>
  <c r="R92" i="9"/>
  <c r="S92" i="9"/>
  <c r="T92" i="9"/>
  <c r="U92" i="9"/>
  <c r="V92" i="9"/>
  <c r="Q93" i="9"/>
  <c r="R93" i="9"/>
  <c r="S93" i="9"/>
  <c r="T93" i="9"/>
  <c r="U93" i="9"/>
  <c r="V93" i="9"/>
  <c r="Q95" i="9"/>
  <c r="R95" i="9"/>
  <c r="S95" i="9"/>
  <c r="T95" i="9"/>
  <c r="U95" i="9"/>
  <c r="V95" i="9"/>
  <c r="Q96" i="9"/>
  <c r="R96" i="9"/>
  <c r="S96" i="9"/>
  <c r="T96" i="9"/>
  <c r="U96" i="9"/>
  <c r="V96" i="9"/>
  <c r="Q97" i="9"/>
  <c r="R97" i="9"/>
  <c r="S97" i="9"/>
  <c r="T97" i="9"/>
  <c r="U97" i="9"/>
  <c r="V97" i="9"/>
  <c r="Q98" i="9"/>
  <c r="R98" i="9"/>
  <c r="S98" i="9"/>
  <c r="T98" i="9"/>
  <c r="U98" i="9"/>
  <c r="V98" i="9"/>
  <c r="Q99" i="9"/>
  <c r="R99" i="9"/>
  <c r="S99" i="9"/>
  <c r="T99" i="9"/>
  <c r="U99" i="9"/>
  <c r="V99" i="9"/>
  <c r="Q100" i="9"/>
  <c r="R100" i="9"/>
  <c r="S100" i="9"/>
  <c r="T100" i="9"/>
  <c r="U100" i="9"/>
  <c r="V100" i="9"/>
  <c r="Q101" i="9"/>
  <c r="R101" i="9"/>
  <c r="S101" i="9"/>
  <c r="T101" i="9"/>
  <c r="U101" i="9"/>
  <c r="V101" i="9"/>
  <c r="Q102" i="9"/>
  <c r="R102" i="9"/>
  <c r="S102" i="9"/>
  <c r="T102" i="9"/>
  <c r="U102" i="9"/>
  <c r="V102" i="9"/>
  <c r="Q104" i="9"/>
  <c r="R104" i="9"/>
  <c r="S104" i="9"/>
  <c r="T104" i="9"/>
  <c r="U104" i="9"/>
  <c r="V104" i="9"/>
  <c r="Q105" i="9"/>
  <c r="R105" i="9"/>
  <c r="S105" i="9"/>
  <c r="T105" i="9"/>
  <c r="U105" i="9"/>
  <c r="V105" i="9"/>
  <c r="Q106" i="9"/>
  <c r="R106" i="9"/>
  <c r="S106" i="9"/>
  <c r="T106" i="9"/>
  <c r="U106" i="9"/>
  <c r="V106" i="9"/>
  <c r="Q107" i="9"/>
  <c r="R107" i="9"/>
  <c r="S107" i="9"/>
  <c r="T107" i="9"/>
  <c r="U107" i="9"/>
  <c r="V107" i="9"/>
  <c r="Q108" i="9"/>
  <c r="R108" i="9"/>
  <c r="S108" i="9"/>
  <c r="T108" i="9"/>
  <c r="U108" i="9"/>
  <c r="V108" i="9"/>
  <c r="Q109" i="9"/>
  <c r="R109" i="9"/>
  <c r="S109" i="9"/>
  <c r="T109" i="9"/>
  <c r="U109" i="9"/>
  <c r="V109" i="9"/>
  <c r="Q110" i="9"/>
  <c r="R110" i="9"/>
  <c r="S110" i="9"/>
  <c r="T110" i="9"/>
  <c r="U110" i="9"/>
  <c r="V110" i="9"/>
  <c r="Q111" i="9"/>
  <c r="R111" i="9"/>
  <c r="S111" i="9"/>
  <c r="T111" i="9"/>
  <c r="U111" i="9"/>
  <c r="V111" i="9"/>
  <c r="Q113" i="9"/>
  <c r="R113" i="9"/>
  <c r="S113" i="9"/>
  <c r="T113" i="9"/>
  <c r="U113" i="9"/>
  <c r="V113" i="9"/>
  <c r="Q114" i="9"/>
  <c r="Y114" i="9" s="1"/>
  <c r="R114" i="9"/>
  <c r="S114" i="9"/>
  <c r="T114" i="9"/>
  <c r="U114" i="9"/>
  <c r="V114" i="9"/>
  <c r="Q115" i="9"/>
  <c r="R115" i="9"/>
  <c r="S115" i="9"/>
  <c r="T115" i="9"/>
  <c r="U115" i="9"/>
  <c r="V115" i="9"/>
  <c r="Q116" i="9"/>
  <c r="R116" i="9"/>
  <c r="S116" i="9"/>
  <c r="T116" i="9"/>
  <c r="U116" i="9"/>
  <c r="V116" i="9"/>
  <c r="Q117" i="9"/>
  <c r="S25" i="9"/>
  <c r="T25" i="9"/>
  <c r="U25" i="9"/>
  <c r="V25" i="9"/>
  <c r="Q25" i="9"/>
  <c r="A117" i="9"/>
  <c r="A116" i="9"/>
  <c r="A108" i="9"/>
  <c r="A107" i="9"/>
  <c r="A106" i="9"/>
  <c r="A105" i="9"/>
  <c r="A104" i="9"/>
  <c r="A99" i="9"/>
  <c r="A98" i="9"/>
  <c r="A97" i="9"/>
  <c r="A96" i="9"/>
  <c r="A95" i="9"/>
  <c r="A90" i="9"/>
  <c r="A89" i="9"/>
  <c r="A88" i="9"/>
  <c r="A87" i="9"/>
  <c r="A86" i="9"/>
  <c r="A81" i="9"/>
  <c r="A80" i="9"/>
  <c r="A79" i="9"/>
  <c r="A78" i="9"/>
  <c r="A77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1" i="9"/>
  <c r="A40" i="9"/>
  <c r="A39" i="9"/>
  <c r="A38" i="9"/>
  <c r="A37" i="9"/>
  <c r="P35" i="9"/>
  <c r="O35" i="9"/>
  <c r="A34" i="9"/>
  <c r="A33" i="9"/>
  <c r="A32" i="9"/>
  <c r="A31" i="9"/>
  <c r="A30" i="9"/>
  <c r="A29" i="9"/>
  <c r="A28" i="9"/>
  <c r="A27" i="9"/>
  <c r="A26" i="9"/>
  <c r="A25" i="9"/>
  <c r="X96" i="8"/>
  <c r="AA96" i="8"/>
  <c r="A105" i="7"/>
  <c r="A106" i="7"/>
  <c r="B49" i="7"/>
  <c r="K49" i="7"/>
  <c r="L49" i="7" s="1"/>
  <c r="L53" i="1"/>
  <c r="B50" i="7"/>
  <c r="B60" i="10" s="1"/>
  <c r="K50" i="7"/>
  <c r="K55" i="9" s="1"/>
  <c r="L54" i="1"/>
  <c r="K51" i="7"/>
  <c r="L51" i="7" s="1"/>
  <c r="K52" i="7"/>
  <c r="L52" i="7" s="1"/>
  <c r="M52" i="7" s="1"/>
  <c r="B53" i="7"/>
  <c r="B58" i="9" s="1"/>
  <c r="K53" i="7"/>
  <c r="B54" i="7"/>
  <c r="B59" i="9" s="1"/>
  <c r="A98" i="7"/>
  <c r="A97" i="7"/>
  <c r="A95" i="7"/>
  <c r="A81" i="10" s="1"/>
  <c r="A96" i="7"/>
  <c r="A94" i="7"/>
  <c r="A80" i="10" s="1"/>
  <c r="A90" i="7"/>
  <c r="A89" i="7"/>
  <c r="A87" i="7"/>
  <c r="A88" i="7"/>
  <c r="A86" i="7"/>
  <c r="A73" i="8" s="1"/>
  <c r="A82" i="7"/>
  <c r="A81" i="7"/>
  <c r="A79" i="7"/>
  <c r="A68" i="8" s="1"/>
  <c r="A80" i="7"/>
  <c r="A78" i="7"/>
  <c r="A69" i="10" s="1"/>
  <c r="A74" i="7"/>
  <c r="A73" i="7"/>
  <c r="A71" i="7"/>
  <c r="A72" i="7"/>
  <c r="A70" i="7"/>
  <c r="A64" i="10" s="1"/>
  <c r="A59" i="7"/>
  <c r="A60" i="7"/>
  <c r="A61" i="7"/>
  <c r="A62" i="7"/>
  <c r="A63" i="7"/>
  <c r="A64" i="7"/>
  <c r="A65" i="7"/>
  <c r="A66" i="7"/>
  <c r="A67" i="7"/>
  <c r="A58" i="7"/>
  <c r="A42" i="7"/>
  <c r="A52" i="8" s="1"/>
  <c r="A43" i="7"/>
  <c r="A53" i="8" s="1"/>
  <c r="A44" i="7"/>
  <c r="A45" i="7"/>
  <c r="A46" i="7"/>
  <c r="A47" i="7"/>
  <c r="A48" i="7"/>
  <c r="A50" i="7"/>
  <c r="A51" i="7"/>
  <c r="A52" i="7"/>
  <c r="A53" i="7"/>
  <c r="A54" i="7"/>
  <c r="A55" i="7"/>
  <c r="A56" i="7"/>
  <c r="A57" i="7"/>
  <c r="A41" i="7"/>
  <c r="A52" i="10" s="1"/>
  <c r="A39" i="7"/>
  <c r="A38" i="7"/>
  <c r="A36" i="7"/>
  <c r="A37" i="7"/>
  <c r="A35" i="7"/>
  <c r="A49" i="8" s="1"/>
  <c r="A30" i="7"/>
  <c r="A31" i="7"/>
  <c r="A32" i="7"/>
  <c r="A33" i="7"/>
  <c r="A29" i="7"/>
  <c r="A46" i="10" s="1"/>
  <c r="A25" i="7"/>
  <c r="A42" i="10" s="1"/>
  <c r="A26" i="7"/>
  <c r="A43" i="10" s="1"/>
  <c r="A27" i="7"/>
  <c r="A28" i="7"/>
  <c r="A45" i="10" s="1"/>
  <c r="A24" i="7"/>
  <c r="A41" i="10" s="1"/>
  <c r="P34" i="7"/>
  <c r="L69" i="1"/>
  <c r="M83" i="9"/>
  <c r="K83" i="9" s="1"/>
  <c r="L83" i="9" s="1"/>
  <c r="G107" i="1"/>
  <c r="D103" i="1"/>
  <c r="G103" i="1"/>
  <c r="D97" i="1"/>
  <c r="G97" i="1"/>
  <c r="D93" i="1"/>
  <c r="G93" i="1"/>
  <c r="D87" i="1"/>
  <c r="G87" i="1"/>
  <c r="D83" i="1"/>
  <c r="G83" i="1"/>
  <c r="D77" i="1"/>
  <c r="G77" i="1"/>
  <c r="D73" i="1"/>
  <c r="G73" i="1"/>
  <c r="G72" i="1" s="1"/>
  <c r="D67" i="1"/>
  <c r="G67" i="1"/>
  <c r="D64" i="1"/>
  <c r="G64" i="1"/>
  <c r="D55" i="1"/>
  <c r="E55" i="1"/>
  <c r="G55" i="1"/>
  <c r="D44" i="1"/>
  <c r="E44" i="1"/>
  <c r="E43" i="1" s="1"/>
  <c r="G44" i="1"/>
  <c r="D39" i="1"/>
  <c r="E39" i="1"/>
  <c r="L39" i="1" s="1"/>
  <c r="G39" i="1"/>
  <c r="D36" i="1"/>
  <c r="E36" i="1"/>
  <c r="L36" i="1" s="1"/>
  <c r="G36" i="1"/>
  <c r="M119" i="9"/>
  <c r="K119" i="9" s="1"/>
  <c r="L119" i="9" s="1"/>
  <c r="M110" i="9"/>
  <c r="L110" i="9" s="1"/>
  <c r="M109" i="9"/>
  <c r="M101" i="9"/>
  <c r="K101" i="9" s="1"/>
  <c r="L101" i="9" s="1"/>
  <c r="M100" i="9"/>
  <c r="K100" i="9" s="1"/>
  <c r="L100" i="9" s="1"/>
  <c r="M92" i="9"/>
  <c r="K92" i="9" s="1"/>
  <c r="L92" i="9" s="1"/>
  <c r="M91" i="9"/>
  <c r="K91" i="9" s="1"/>
  <c r="L91" i="9" s="1"/>
  <c r="M106" i="7"/>
  <c r="O106" i="7" s="1"/>
  <c r="N106" i="7" s="1"/>
  <c r="M105" i="7"/>
  <c r="AC105" i="7" s="1"/>
  <c r="M103" i="7"/>
  <c r="O103" i="7" s="1"/>
  <c r="N103" i="7" s="1"/>
  <c r="M104" i="7"/>
  <c r="AC104" i="7" s="1"/>
  <c r="M102" i="7"/>
  <c r="B106" i="7"/>
  <c r="B117" i="9" s="1"/>
  <c r="B105" i="7"/>
  <c r="B116" i="9" s="1"/>
  <c r="E109" i="1"/>
  <c r="L108" i="1"/>
  <c r="E105" i="1"/>
  <c r="E106" i="1"/>
  <c r="E104" i="1"/>
  <c r="C105" i="1"/>
  <c r="K103" i="7" s="1"/>
  <c r="C106" i="1"/>
  <c r="C104" i="1"/>
  <c r="K102" i="7" s="1"/>
  <c r="A102" i="7"/>
  <c r="A105" i="1"/>
  <c r="A106" i="1"/>
  <c r="A104" i="7" s="1"/>
  <c r="A111" i="9"/>
  <c r="B101" i="7"/>
  <c r="E98" i="1"/>
  <c r="E97" i="1" s="1"/>
  <c r="E96" i="1"/>
  <c r="E93" i="1" s="1"/>
  <c r="L93" i="1" s="1"/>
  <c r="L94" i="1"/>
  <c r="E89" i="1"/>
  <c r="E85" i="1"/>
  <c r="F85" i="1" s="1"/>
  <c r="E86" i="1"/>
  <c r="F86" i="1" s="1"/>
  <c r="E79" i="1"/>
  <c r="F79" i="1" s="1"/>
  <c r="F77" i="1" s="1"/>
  <c r="E76" i="1"/>
  <c r="L68" i="1"/>
  <c r="E66" i="1"/>
  <c r="B85" i="7"/>
  <c r="B72" i="8" s="1"/>
  <c r="B77" i="7"/>
  <c r="B69" i="7"/>
  <c r="B75" i="9" s="1"/>
  <c r="B103" i="7"/>
  <c r="B114" i="9" s="1"/>
  <c r="B104" i="7"/>
  <c r="B115" i="9" s="1"/>
  <c r="B102" i="7"/>
  <c r="B113" i="9" s="1"/>
  <c r="B87" i="7"/>
  <c r="B88" i="7"/>
  <c r="B97" i="9" s="1"/>
  <c r="B86" i="7"/>
  <c r="B73" i="8" s="1"/>
  <c r="B79" i="7"/>
  <c r="B70" i="10" s="1"/>
  <c r="B80" i="7"/>
  <c r="B88" i="9" s="1"/>
  <c r="B78" i="7"/>
  <c r="B67" i="8" s="1"/>
  <c r="B71" i="7"/>
  <c r="B78" i="9" s="1"/>
  <c r="B72" i="7"/>
  <c r="B79" i="9" s="1"/>
  <c r="B70" i="7"/>
  <c r="B42" i="7"/>
  <c r="B52" i="8" s="1"/>
  <c r="B43" i="7"/>
  <c r="B44" i="7"/>
  <c r="B49" i="9" s="1"/>
  <c r="B45" i="7"/>
  <c r="B54" i="8" s="1"/>
  <c r="B46" i="7"/>
  <c r="B53" i="10" s="1"/>
  <c r="B47" i="7"/>
  <c r="B52" i="9" s="1"/>
  <c r="B48" i="7"/>
  <c r="B53" i="9" s="1"/>
  <c r="B55" i="7"/>
  <c r="B60" i="9" s="1"/>
  <c r="B56" i="7"/>
  <c r="B61" i="9" s="1"/>
  <c r="B57" i="7"/>
  <c r="B62" i="9" s="1"/>
  <c r="B41" i="7"/>
  <c r="B51" i="8" s="1"/>
  <c r="B36" i="7"/>
  <c r="B38" i="9" s="1"/>
  <c r="B37" i="7"/>
  <c r="B39" i="9" s="1"/>
  <c r="B35" i="7"/>
  <c r="K28" i="7"/>
  <c r="L28" i="7" s="1"/>
  <c r="L28" i="1"/>
  <c r="L26" i="1"/>
  <c r="B25" i="7"/>
  <c r="B26" i="9" s="1"/>
  <c r="B26" i="7"/>
  <c r="B44" i="8" s="1"/>
  <c r="B28" i="7"/>
  <c r="B24" i="7"/>
  <c r="B25" i="9" s="1"/>
  <c r="M98" i="7"/>
  <c r="AC98" i="7" s="1"/>
  <c r="M97" i="7"/>
  <c r="AC97" i="7" s="1"/>
  <c r="M95" i="7"/>
  <c r="M96" i="7"/>
  <c r="O96" i="7" s="1"/>
  <c r="N96" i="7" s="1"/>
  <c r="M94" i="7"/>
  <c r="O94" i="7" s="1"/>
  <c r="M90" i="7"/>
  <c r="M89" i="7"/>
  <c r="O89" i="7" s="1"/>
  <c r="N89" i="7" s="1"/>
  <c r="M87" i="7"/>
  <c r="O87" i="7" s="1"/>
  <c r="M88" i="7"/>
  <c r="O88" i="7" s="1"/>
  <c r="M86" i="7"/>
  <c r="AC86" i="7" s="1"/>
  <c r="AG73" i="8"/>
  <c r="P82" i="7"/>
  <c r="P81" i="7"/>
  <c r="P79" i="7"/>
  <c r="P80" i="7"/>
  <c r="P78" i="7"/>
  <c r="P77" i="7" s="1"/>
  <c r="M82" i="7"/>
  <c r="M81" i="7"/>
  <c r="O81" i="7" s="1"/>
  <c r="M79" i="7"/>
  <c r="AC79" i="7" s="1"/>
  <c r="M80" i="7"/>
  <c r="O80" i="7" s="1"/>
  <c r="M78" i="7"/>
  <c r="O34" i="7"/>
  <c r="B98" i="7"/>
  <c r="B97" i="7"/>
  <c r="B107" i="9" s="1"/>
  <c r="B90" i="7"/>
  <c r="B99" i="9" s="1"/>
  <c r="B89" i="7"/>
  <c r="B98" i="9" s="1"/>
  <c r="B82" i="7"/>
  <c r="B90" i="9" s="1"/>
  <c r="B81" i="7"/>
  <c r="B89" i="9" s="1"/>
  <c r="B74" i="7"/>
  <c r="B73" i="7"/>
  <c r="B80" i="9" s="1"/>
  <c r="B59" i="7"/>
  <c r="B64" i="9" s="1"/>
  <c r="B60" i="7"/>
  <c r="B65" i="9" s="1"/>
  <c r="B61" i="7"/>
  <c r="B66" i="9" s="1"/>
  <c r="B62" i="7"/>
  <c r="B67" i="9" s="1"/>
  <c r="B63" i="7"/>
  <c r="B68" i="9" s="1"/>
  <c r="B64" i="7"/>
  <c r="B69" i="9" s="1"/>
  <c r="B65" i="7"/>
  <c r="B70" i="9" s="1"/>
  <c r="B66" i="7"/>
  <c r="B71" i="9" s="1"/>
  <c r="B67" i="7"/>
  <c r="B72" i="9" s="1"/>
  <c r="B58" i="7"/>
  <c r="B58" i="8" s="1"/>
  <c r="B39" i="7"/>
  <c r="B41" i="9" s="1"/>
  <c r="B38" i="7"/>
  <c r="B40" i="9" s="1"/>
  <c r="B30" i="7"/>
  <c r="B31" i="9" s="1"/>
  <c r="B31" i="7"/>
  <c r="B32" i="9" s="1"/>
  <c r="B32" i="7"/>
  <c r="B33" i="9" s="1"/>
  <c r="B33" i="7"/>
  <c r="B34" i="9" s="1"/>
  <c r="B29" i="7"/>
  <c r="B30" i="9" s="1"/>
  <c r="AC22" i="7"/>
  <c r="K98" i="7"/>
  <c r="K97" i="7"/>
  <c r="L97" i="7" s="1"/>
  <c r="C89" i="1"/>
  <c r="K89" i="7"/>
  <c r="C79" i="1"/>
  <c r="C77" i="1" s="1"/>
  <c r="C69" i="1"/>
  <c r="K74" i="7" s="1"/>
  <c r="K73" i="7"/>
  <c r="K80" i="9" s="1"/>
  <c r="C109" i="1"/>
  <c r="C107" i="1" s="1"/>
  <c r="K105" i="7"/>
  <c r="L105" i="7" s="1"/>
  <c r="C57" i="1"/>
  <c r="K59" i="7" s="1"/>
  <c r="K60" i="7"/>
  <c r="L60" i="7" s="1"/>
  <c r="K61" i="7"/>
  <c r="K66" i="9" s="1"/>
  <c r="K63" i="7"/>
  <c r="L63" i="7" s="1"/>
  <c r="M63" i="7" s="1"/>
  <c r="K64" i="7"/>
  <c r="K65" i="7"/>
  <c r="K70" i="9" s="1"/>
  <c r="K66" i="7"/>
  <c r="L66" i="7" s="1"/>
  <c r="M66" i="7" s="1"/>
  <c r="K67" i="7"/>
  <c r="L67" i="7" s="1"/>
  <c r="M67" i="7" s="1"/>
  <c r="K58" i="7"/>
  <c r="L58" i="7" s="1"/>
  <c r="M58" i="7" s="1"/>
  <c r="C41" i="1"/>
  <c r="K39" i="7" s="1"/>
  <c r="C40" i="1"/>
  <c r="L56" i="1"/>
  <c r="L57" i="1"/>
  <c r="L48" i="1"/>
  <c r="L49" i="1"/>
  <c r="L50" i="1"/>
  <c r="L51" i="1"/>
  <c r="L52" i="1"/>
  <c r="L45" i="1"/>
  <c r="L46" i="1"/>
  <c r="L47" i="1"/>
  <c r="L38" i="1"/>
  <c r="L40" i="1"/>
  <c r="L41" i="1"/>
  <c r="L32" i="1"/>
  <c r="L33" i="1"/>
  <c r="K95" i="7"/>
  <c r="C96" i="1"/>
  <c r="C85" i="1"/>
  <c r="C86" i="1"/>
  <c r="K88" i="7"/>
  <c r="L88" i="7" s="1"/>
  <c r="K86" i="7"/>
  <c r="C76" i="1"/>
  <c r="K80" i="7" s="1"/>
  <c r="K78" i="7"/>
  <c r="L78" i="7" s="1"/>
  <c r="C66" i="1"/>
  <c r="K72" i="7"/>
  <c r="K70" i="7"/>
  <c r="K77" i="9" s="1"/>
  <c r="K42" i="7"/>
  <c r="K47" i="9" s="1"/>
  <c r="K43" i="7"/>
  <c r="L43" i="7" s="1"/>
  <c r="M43" i="7" s="1"/>
  <c r="K44" i="7"/>
  <c r="L44" i="7" s="1"/>
  <c r="K45" i="7"/>
  <c r="K46" i="7"/>
  <c r="K51" i="9" s="1"/>
  <c r="K47" i="7"/>
  <c r="L47" i="7" s="1"/>
  <c r="M47" i="7" s="1"/>
  <c r="K48" i="7"/>
  <c r="L48" i="7" s="1"/>
  <c r="K55" i="7"/>
  <c r="K56" i="7"/>
  <c r="K61" i="9" s="1"/>
  <c r="K57" i="7"/>
  <c r="L57" i="7" s="1"/>
  <c r="M57" i="7" s="1"/>
  <c r="K41" i="7"/>
  <c r="K37" i="7"/>
  <c r="L37" i="7" s="1"/>
  <c r="M37" i="7" s="1"/>
  <c r="AC37" i="7" s="1"/>
  <c r="K35" i="7"/>
  <c r="K31" i="7"/>
  <c r="K32" i="9" s="1"/>
  <c r="K32" i="7"/>
  <c r="K33" i="9" s="1"/>
  <c r="K33" i="7"/>
  <c r="L33" i="7" s="1"/>
  <c r="N75" i="8"/>
  <c r="L85" i="1"/>
  <c r="N86" i="8"/>
  <c r="M118" i="9"/>
  <c r="K118" i="9" s="1"/>
  <c r="L118" i="9" s="1"/>
  <c r="M82" i="9"/>
  <c r="K82" i="9" s="1"/>
  <c r="L82" i="9" s="1"/>
  <c r="B51" i="7"/>
  <c r="B56" i="9" s="1"/>
  <c r="N69" i="8"/>
  <c r="N35" i="9"/>
  <c r="N75" i="9"/>
  <c r="L99" i="1"/>
  <c r="B27" i="7"/>
  <c r="B44" i="10" s="1"/>
  <c r="B96" i="7"/>
  <c r="B106" i="9" s="1"/>
  <c r="B93" i="7"/>
  <c r="B52" i="7"/>
  <c r="B57" i="9" s="1"/>
  <c r="Q48" i="8"/>
  <c r="Q72" i="8"/>
  <c r="Z93" i="8"/>
  <c r="V127" i="9"/>
  <c r="AA94" i="8"/>
  <c r="X94" i="8"/>
  <c r="N74" i="8"/>
  <c r="N72" i="8" s="1"/>
  <c r="AB119" i="7"/>
  <c r="N34" i="8"/>
  <c r="X93" i="8"/>
  <c r="V23" i="9"/>
  <c r="D107" i="1"/>
  <c r="L104" i="1"/>
  <c r="K30" i="7"/>
  <c r="K31" i="9" s="1"/>
  <c r="L112" i="1"/>
  <c r="L23" i="1"/>
  <c r="L30" i="1"/>
  <c r="Y59" i="9"/>
  <c r="Z94" i="8"/>
  <c r="M24" i="8"/>
  <c r="M23" i="8" s="1"/>
  <c r="N24" i="8"/>
  <c r="N23" i="8" s="1"/>
  <c r="M34" i="8"/>
  <c r="AA93" i="8"/>
  <c r="W134" i="7"/>
  <c r="Y94" i="8"/>
  <c r="AB116" i="7"/>
  <c r="U109" i="7"/>
  <c r="U113" i="7" s="1"/>
  <c r="R25" i="9"/>
  <c r="U110" i="7"/>
  <c r="L27" i="1"/>
  <c r="L34" i="1"/>
  <c r="L42" i="1"/>
  <c r="N80" i="8"/>
  <c r="B94" i="7"/>
  <c r="B80" i="10" s="1"/>
  <c r="B109" i="9"/>
  <c r="B95" i="7"/>
  <c r="B105" i="9" s="1"/>
  <c r="P69" i="7"/>
  <c r="Y93" i="8"/>
  <c r="N81" i="8"/>
  <c r="AG78" i="8"/>
  <c r="AG67" i="8"/>
  <c r="P40" i="7"/>
  <c r="D24" i="1"/>
  <c r="AG84" i="8"/>
  <c r="N85" i="8"/>
  <c r="B29" i="9"/>
  <c r="O66" i="8"/>
  <c r="AG66" i="8" s="1"/>
  <c r="AG68" i="8"/>
  <c r="N64" i="8"/>
  <c r="R66" i="8"/>
  <c r="R72" i="8"/>
  <c r="R50" i="8"/>
  <c r="R61" i="8"/>
  <c r="X91" i="8"/>
  <c r="K25" i="7"/>
  <c r="L25" i="7" s="1"/>
  <c r="K26" i="7"/>
  <c r="L26" i="7" s="1"/>
  <c r="M26" i="7" s="1"/>
  <c r="L29" i="1"/>
  <c r="K27" i="7"/>
  <c r="L21" i="1"/>
  <c r="P61" i="8"/>
  <c r="AG46" i="8"/>
  <c r="O69" i="7"/>
  <c r="K24" i="7"/>
  <c r="L24" i="7" s="1"/>
  <c r="M24" i="7" s="1"/>
  <c r="AC24" i="7" s="1"/>
  <c r="N63" i="8"/>
  <c r="N70" i="8"/>
  <c r="N66" i="8" s="1"/>
  <c r="D102" i="1"/>
  <c r="L75" i="1"/>
  <c r="L84" i="1"/>
  <c r="K90" i="9"/>
  <c r="AC106" i="7"/>
  <c r="A113" i="9"/>
  <c r="A101" i="7"/>
  <c r="B55" i="9"/>
  <c r="E24" i="1"/>
  <c r="F35" i="1"/>
  <c r="AG79" i="8"/>
  <c r="B74" i="8"/>
  <c r="K54" i="9"/>
  <c r="AG69" i="8"/>
  <c r="L58" i="1"/>
  <c r="C97" i="1"/>
  <c r="A83" i="8"/>
  <c r="L78" i="1"/>
  <c r="G102" i="1"/>
  <c r="B108" i="9"/>
  <c r="F97" i="1"/>
  <c r="K48" i="9"/>
  <c r="B81" i="9"/>
  <c r="AC88" i="7"/>
  <c r="L74" i="1"/>
  <c r="K57" i="9"/>
  <c r="K36" i="7"/>
  <c r="K38" i="9" s="1"/>
  <c r="C36" i="1"/>
  <c r="K54" i="7"/>
  <c r="L54" i="7" s="1"/>
  <c r="C44" i="1"/>
  <c r="L53" i="7"/>
  <c r="K58" i="9"/>
  <c r="K94" i="7"/>
  <c r="L94" i="7" s="1"/>
  <c r="K81" i="7"/>
  <c r="K89" i="9" s="1"/>
  <c r="O102" i="7"/>
  <c r="N102" i="7" s="1"/>
  <c r="AC102" i="7"/>
  <c r="L88" i="1"/>
  <c r="K79" i="7"/>
  <c r="K87" i="9" s="1"/>
  <c r="K62" i="7"/>
  <c r="L65" i="1"/>
  <c r="L95" i="1"/>
  <c r="A103" i="7"/>
  <c r="A114" i="9"/>
  <c r="U42" i="8"/>
  <c r="X98" i="8"/>
  <c r="AE96" i="8"/>
  <c r="AG49" i="8"/>
  <c r="AG47" i="8"/>
  <c r="F67" i="1"/>
  <c r="AG58" i="8"/>
  <c r="AG57" i="8"/>
  <c r="P66" i="8"/>
  <c r="AG56" i="8"/>
  <c r="N48" i="8"/>
  <c r="AG55" i="8"/>
  <c r="AG70" i="8"/>
  <c r="AG62" i="8"/>
  <c r="O48" i="8"/>
  <c r="AG48" i="8" s="1"/>
  <c r="AG42" i="8"/>
  <c r="U47" i="8"/>
  <c r="U46" i="8"/>
  <c r="U45" i="8"/>
  <c r="U44" i="8"/>
  <c r="U43" i="8"/>
  <c r="AC97" i="8"/>
  <c r="AD98" i="8"/>
  <c r="Y96" i="8"/>
  <c r="AG61" i="8"/>
  <c r="Y98" i="8"/>
  <c r="AC98" i="8"/>
  <c r="AF66" i="8"/>
  <c r="AA97" i="8"/>
  <c r="AC96" i="8"/>
  <c r="M66" i="8"/>
  <c r="R23" i="9"/>
  <c r="L41" i="7"/>
  <c r="K46" i="9"/>
  <c r="L42" i="7"/>
  <c r="M42" i="7" s="1"/>
  <c r="Z109" i="8"/>
  <c r="B96" i="9"/>
  <c r="Z107" i="8"/>
  <c r="AC78" i="7"/>
  <c r="O78" i="7"/>
  <c r="P72" i="8"/>
  <c r="AG72" i="8"/>
  <c r="F106" i="1"/>
  <c r="L106" i="1"/>
  <c r="Z98" i="8"/>
  <c r="Z97" i="8"/>
  <c r="Z96" i="8"/>
  <c r="Z113" i="7"/>
  <c r="Z136" i="7" s="1"/>
  <c r="X97" i="8"/>
  <c r="AA98" i="8"/>
  <c r="Y97" i="8"/>
  <c r="B85" i="8"/>
  <c r="T127" i="9"/>
  <c r="Y48" i="9"/>
  <c r="M84" i="8"/>
  <c r="M49" i="8"/>
  <c r="M48" i="8" s="1"/>
  <c r="U48" i="8"/>
  <c r="AG53" i="8"/>
  <c r="AG44" i="8"/>
  <c r="AG83" i="8"/>
  <c r="M81" i="8"/>
  <c r="AG81" i="8"/>
  <c r="AG54" i="8"/>
  <c r="AG52" i="8"/>
  <c r="AG51" i="8"/>
  <c r="AG50" i="8"/>
  <c r="AG43" i="8"/>
  <c r="O60" i="8"/>
  <c r="AG60" i="8" s="1"/>
  <c r="T23" i="8"/>
  <c r="AF44" i="8"/>
  <c r="AB90" i="8"/>
  <c r="AB92" i="8" s="1"/>
  <c r="AE97" i="8"/>
  <c r="AA107" i="8"/>
  <c r="AF43" i="8"/>
  <c r="AD96" i="8"/>
  <c r="T60" i="8"/>
  <c r="P23" i="8"/>
  <c r="AE94" i="8"/>
  <c r="X109" i="8"/>
  <c r="AE98" i="8"/>
  <c r="AE91" i="8"/>
  <c r="AD97" i="8"/>
  <c r="AC90" i="8"/>
  <c r="AC92" i="8" s="1"/>
  <c r="AF55" i="8"/>
  <c r="U68" i="8"/>
  <c r="U80" i="8"/>
  <c r="U85" i="8"/>
  <c r="U57" i="8"/>
  <c r="U51" i="8"/>
  <c r="AF60" i="8"/>
  <c r="AC91" i="8"/>
  <c r="AD93" i="8"/>
  <c r="AF69" i="8"/>
  <c r="AC93" i="8"/>
  <c r="AF81" i="8"/>
  <c r="AC94" i="8"/>
  <c r="U34" i="8"/>
  <c r="N83" i="8"/>
  <c r="AD90" i="8"/>
  <c r="AD92" i="8" s="1"/>
  <c r="K65" i="9"/>
  <c r="L98" i="1"/>
  <c r="E35" i="1"/>
  <c r="G63" i="1"/>
  <c r="K25" i="9"/>
  <c r="K63" i="9"/>
  <c r="B49" i="8"/>
  <c r="B37" i="9"/>
  <c r="B75" i="10"/>
  <c r="B95" i="9"/>
  <c r="A44" i="10"/>
  <c r="A45" i="8"/>
  <c r="K79" i="9"/>
  <c r="AC96" i="7"/>
  <c r="E83" i="1"/>
  <c r="L83" i="1" s="1"/>
  <c r="O86" i="7"/>
  <c r="N86" i="7" s="1"/>
  <c r="A78" i="8"/>
  <c r="AC89" i="7"/>
  <c r="B68" i="10"/>
  <c r="B84" i="9"/>
  <c r="B66" i="8"/>
  <c r="E107" i="1"/>
  <c r="L107" i="1" s="1"/>
  <c r="F109" i="1"/>
  <c r="F107" i="1" s="1"/>
  <c r="L109" i="1"/>
  <c r="AC82" i="7"/>
  <c r="O82" i="7"/>
  <c r="B74" i="10"/>
  <c r="Y34" i="9"/>
  <c r="L35" i="7"/>
  <c r="M35" i="7" s="1"/>
  <c r="AC35" i="7" s="1"/>
  <c r="B42" i="10"/>
  <c r="B43" i="8"/>
  <c r="B48" i="9"/>
  <c r="B77" i="9"/>
  <c r="B63" i="10"/>
  <c r="D60" i="1"/>
  <c r="B45" i="10"/>
  <c r="B46" i="8"/>
  <c r="M46" i="8"/>
  <c r="B46" i="9"/>
  <c r="Y108" i="9"/>
  <c r="AK97" i="10"/>
  <c r="AE95" i="8"/>
  <c r="A51" i="8"/>
  <c r="B88" i="10"/>
  <c r="B119" i="9"/>
  <c r="L50" i="7"/>
  <c r="M50" i="7" s="1"/>
  <c r="B63" i="8"/>
  <c r="B100" i="9"/>
  <c r="B80" i="8"/>
  <c r="B104" i="9"/>
  <c r="K67" i="9"/>
  <c r="L30" i="7"/>
  <c r="M30" i="7" s="1"/>
  <c r="K95" i="9"/>
  <c r="L86" i="7"/>
  <c r="L64" i="7"/>
  <c r="M64" i="7" s="1"/>
  <c r="AC64" i="7" s="1"/>
  <c r="K69" i="9"/>
  <c r="AC94" i="7"/>
  <c r="L62" i="7"/>
  <c r="M62" i="7" s="1"/>
  <c r="N62" i="7" s="1"/>
  <c r="M44" i="8"/>
  <c r="K34" i="9"/>
  <c r="K110" i="9"/>
  <c r="A42" i="8"/>
  <c r="L72" i="7"/>
  <c r="B78" i="8"/>
  <c r="B79" i="8"/>
  <c r="L32" i="7"/>
  <c r="M32" i="7" s="1"/>
  <c r="K39" i="9"/>
  <c r="B41" i="10"/>
  <c r="K37" i="9"/>
  <c r="K72" i="9"/>
  <c r="AC103" i="7"/>
  <c r="M53" i="7"/>
  <c r="AC53" i="7" s="1"/>
  <c r="A43" i="8"/>
  <c r="B86" i="9"/>
  <c r="AC90" i="7"/>
  <c r="B81" i="8"/>
  <c r="M72" i="7"/>
  <c r="N72" i="7" s="1"/>
  <c r="A70" i="10" l="1"/>
  <c r="K34" i="7"/>
  <c r="K86" i="9"/>
  <c r="B27" i="9"/>
  <c r="B84" i="8"/>
  <c r="B93" i="9"/>
  <c r="B50" i="9"/>
  <c r="O98" i="7"/>
  <c r="AE93" i="8"/>
  <c r="O104" i="7"/>
  <c r="N104" i="7" s="1"/>
  <c r="AB110" i="7"/>
  <c r="L55" i="1"/>
  <c r="G61" i="1"/>
  <c r="Y106" i="9"/>
  <c r="K49" i="9"/>
  <c r="L65" i="7"/>
  <c r="M65" i="7" s="1"/>
  <c r="B43" i="10"/>
  <c r="L31" i="7"/>
  <c r="M31" i="7" s="1"/>
  <c r="N31" i="7" s="1"/>
  <c r="B91" i="9"/>
  <c r="A79" i="8"/>
  <c r="B61" i="8"/>
  <c r="AC81" i="7"/>
  <c r="M42" i="8"/>
  <c r="L44" i="1"/>
  <c r="C73" i="1"/>
  <c r="C72" i="1" s="1"/>
  <c r="B82" i="9"/>
  <c r="B118" i="9"/>
  <c r="L46" i="7"/>
  <c r="M46" i="7" s="1"/>
  <c r="L56" i="7"/>
  <c r="G60" i="1"/>
  <c r="G22" i="1" s="1"/>
  <c r="B47" i="9"/>
  <c r="C67" i="1"/>
  <c r="M60" i="7"/>
  <c r="AC60" i="7" s="1"/>
  <c r="C103" i="1"/>
  <c r="G35" i="1"/>
  <c r="G43" i="1"/>
  <c r="M51" i="7"/>
  <c r="L25" i="1"/>
  <c r="U74" i="8"/>
  <c r="U86" i="8"/>
  <c r="U64" i="8"/>
  <c r="O35" i="10"/>
  <c r="AN35" i="10" s="1"/>
  <c r="U70" i="8"/>
  <c r="U79" i="8"/>
  <c r="M79" i="8" s="1"/>
  <c r="O26" i="10"/>
  <c r="O34" i="10"/>
  <c r="B69" i="8"/>
  <c r="T121" i="9"/>
  <c r="Y110" i="9"/>
  <c r="Y92" i="9"/>
  <c r="Y81" i="9"/>
  <c r="Y77" i="9"/>
  <c r="Y73" i="9"/>
  <c r="Y65" i="9"/>
  <c r="Y57" i="9"/>
  <c r="Y44" i="9"/>
  <c r="Y41" i="9"/>
  <c r="P85" i="7"/>
  <c r="U69" i="8"/>
  <c r="U75" i="8"/>
  <c r="U81" i="8"/>
  <c r="U78" i="8"/>
  <c r="U77" i="8" s="1"/>
  <c r="Y107" i="9"/>
  <c r="Y105" i="9"/>
  <c r="Y84" i="9"/>
  <c r="U126" i="9"/>
  <c r="Y78" i="9"/>
  <c r="Y75" i="9"/>
  <c r="Y72" i="9"/>
  <c r="Y58" i="9"/>
  <c r="Y56" i="9"/>
  <c r="Y46" i="9"/>
  <c r="Y38" i="9"/>
  <c r="Y31" i="9"/>
  <c r="Q23" i="9"/>
  <c r="S121" i="9"/>
  <c r="P93" i="7"/>
  <c r="AD94" i="8"/>
  <c r="AD91" i="8"/>
  <c r="AF91" i="8" s="1"/>
  <c r="V126" i="9"/>
  <c r="Y118" i="9"/>
  <c r="AF86" i="8"/>
  <c r="AF84" i="8"/>
  <c r="AF79" i="8"/>
  <c r="AF77" i="8"/>
  <c r="AF74" i="8"/>
  <c r="AF72" i="8"/>
  <c r="AB93" i="8"/>
  <c r="AF93" i="8" s="1"/>
  <c r="AF67" i="8"/>
  <c r="AB94" i="8"/>
  <c r="AF62" i="8"/>
  <c r="AF57" i="8"/>
  <c r="AF53" i="8"/>
  <c r="AF51" i="8"/>
  <c r="AF49" i="8"/>
  <c r="AF47" i="8"/>
  <c r="AF45" i="8"/>
  <c r="AB91" i="8"/>
  <c r="U63" i="8"/>
  <c r="U58" i="8"/>
  <c r="U56" i="8"/>
  <c r="U54" i="8"/>
  <c r="U52" i="8"/>
  <c r="U50" i="8" s="1"/>
  <c r="AB97" i="8"/>
  <c r="U24" i="8"/>
  <c r="U23" i="8" s="1"/>
  <c r="T90" i="8"/>
  <c r="T91" i="8" s="1"/>
  <c r="K23" i="7"/>
  <c r="R60" i="8"/>
  <c r="R90" i="8" s="1"/>
  <c r="B62" i="8"/>
  <c r="B64" i="10"/>
  <c r="B42" i="8"/>
  <c r="B81" i="10"/>
  <c r="AF95" i="8"/>
  <c r="Q121" i="9"/>
  <c r="Y121" i="9" s="1"/>
  <c r="K52" i="9"/>
  <c r="D43" i="1"/>
  <c r="AB98" i="8"/>
  <c r="AF64" i="8"/>
  <c r="AB109" i="7"/>
  <c r="Y109" i="8"/>
  <c r="B50" i="8"/>
  <c r="B70" i="8"/>
  <c r="M25" i="7"/>
  <c r="AC25" i="7" s="1"/>
  <c r="T23" i="9"/>
  <c r="B51" i="9"/>
  <c r="L86" i="1"/>
  <c r="AB96" i="8"/>
  <c r="M41" i="7"/>
  <c r="B55" i="8"/>
  <c r="B69" i="10"/>
  <c r="A47" i="8"/>
  <c r="A46" i="8"/>
  <c r="Y27" i="9"/>
  <c r="O105" i="7"/>
  <c r="N105" i="7" s="1"/>
  <c r="N82" i="7"/>
  <c r="N98" i="7"/>
  <c r="O23" i="8"/>
  <c r="K104" i="7"/>
  <c r="L104" i="7" s="1"/>
  <c r="K56" i="9"/>
  <c r="AC80" i="7"/>
  <c r="M49" i="7"/>
  <c r="Q60" i="8"/>
  <c r="Q90" i="8" s="1"/>
  <c r="M33" i="7"/>
  <c r="AC33" i="7" s="1"/>
  <c r="Y116" i="9"/>
  <c r="Y98" i="9"/>
  <c r="Y96" i="9"/>
  <c r="Y93" i="9"/>
  <c r="Y91" i="9"/>
  <c r="U120" i="9"/>
  <c r="U125" i="9" s="1"/>
  <c r="Q126" i="9"/>
  <c r="Y70" i="9"/>
  <c r="Y64" i="9"/>
  <c r="Y60" i="9"/>
  <c r="Y54" i="9"/>
  <c r="Y50" i="9"/>
  <c r="S23" i="9"/>
  <c r="V120" i="9"/>
  <c r="V125" i="9" s="1"/>
  <c r="V142" i="9" s="1"/>
  <c r="R126" i="9"/>
  <c r="D63" i="1"/>
  <c r="D72" i="1"/>
  <c r="D92" i="1"/>
  <c r="Y99" i="9"/>
  <c r="Y90" i="9"/>
  <c r="U127" i="9"/>
  <c r="S120" i="9"/>
  <c r="S125" i="9" s="1"/>
  <c r="S142" i="9" s="1"/>
  <c r="Y67" i="9"/>
  <c r="Y49" i="9"/>
  <c r="U121" i="9"/>
  <c r="Y26" i="9"/>
  <c r="T126" i="9"/>
  <c r="L70" i="7"/>
  <c r="M70" i="7" s="1"/>
  <c r="N70" i="7" s="1"/>
  <c r="K71" i="9"/>
  <c r="L61" i="7"/>
  <c r="M61" i="7" s="1"/>
  <c r="B63" i="9"/>
  <c r="K88" i="9"/>
  <c r="L80" i="7"/>
  <c r="E92" i="1"/>
  <c r="K97" i="9"/>
  <c r="M43" i="8"/>
  <c r="C55" i="1"/>
  <c r="C43" i="1" s="1"/>
  <c r="B87" i="9"/>
  <c r="O97" i="7"/>
  <c r="N97" i="7" s="1"/>
  <c r="N61" i="8"/>
  <c r="K29" i="9"/>
  <c r="N77" i="8"/>
  <c r="R121" i="9"/>
  <c r="R120" i="9"/>
  <c r="R125" i="9" s="1"/>
  <c r="Y25" i="9"/>
  <c r="P60" i="8"/>
  <c r="L45" i="7"/>
  <c r="M45" i="7" s="1"/>
  <c r="K50" i="9"/>
  <c r="L95" i="7"/>
  <c r="K105" i="9"/>
  <c r="K38" i="7"/>
  <c r="C39" i="1"/>
  <c r="C35" i="1" s="1"/>
  <c r="K98" i="9"/>
  <c r="L89" i="7"/>
  <c r="O90" i="7"/>
  <c r="N90" i="7" s="1"/>
  <c r="L66" i="1"/>
  <c r="F66" i="1"/>
  <c r="F64" i="1" s="1"/>
  <c r="F63" i="1" s="1"/>
  <c r="E64" i="1"/>
  <c r="L64" i="1" s="1"/>
  <c r="F76" i="1"/>
  <c r="F73" i="1" s="1"/>
  <c r="L76" i="1"/>
  <c r="E73" i="1"/>
  <c r="L73" i="1" s="1"/>
  <c r="F89" i="1"/>
  <c r="F87" i="1" s="1"/>
  <c r="L89" i="1"/>
  <c r="E87" i="1"/>
  <c r="E82" i="1" s="1"/>
  <c r="F96" i="1"/>
  <c r="F93" i="1" s="1"/>
  <c r="F92" i="1" s="1"/>
  <c r="L96" i="1"/>
  <c r="F104" i="1"/>
  <c r="E103" i="1"/>
  <c r="L103" i="1" s="1"/>
  <c r="F105" i="1"/>
  <c r="L105" i="1"/>
  <c r="B56" i="10"/>
  <c r="B54" i="9"/>
  <c r="U61" i="8"/>
  <c r="U83" i="8"/>
  <c r="N78" i="7"/>
  <c r="B44" i="9"/>
  <c r="N73" i="9"/>
  <c r="K40" i="7"/>
  <c r="N88" i="7"/>
  <c r="F43" i="1"/>
  <c r="F24" i="1"/>
  <c r="AB118" i="7"/>
  <c r="AI93" i="10"/>
  <c r="U77" i="10"/>
  <c r="U81" i="10"/>
  <c r="AJ93" i="10"/>
  <c r="AH98" i="10"/>
  <c r="AJ99" i="10"/>
  <c r="U52" i="10"/>
  <c r="U51" i="10" s="1"/>
  <c r="AK99" i="10"/>
  <c r="AC49" i="7"/>
  <c r="N49" i="7"/>
  <c r="K59" i="9"/>
  <c r="N67" i="7"/>
  <c r="AC67" i="7"/>
  <c r="O101" i="7"/>
  <c r="L36" i="7"/>
  <c r="M36" i="7" s="1"/>
  <c r="K104" i="9"/>
  <c r="L73" i="7"/>
  <c r="M73" i="7" s="1"/>
  <c r="N73" i="7" s="1"/>
  <c r="B45" i="8"/>
  <c r="K68" i="9"/>
  <c r="O79" i="7"/>
  <c r="N79" i="7" s="1"/>
  <c r="V121" i="9"/>
  <c r="R127" i="9"/>
  <c r="AH95" i="10"/>
  <c r="AJ95" i="10"/>
  <c r="U66" i="10"/>
  <c r="U71" i="10"/>
  <c r="AK95" i="10"/>
  <c r="P92" i="10"/>
  <c r="AM20" i="10"/>
  <c r="U60" i="10"/>
  <c r="AL96" i="10"/>
  <c r="AH100" i="10"/>
  <c r="AK98" i="10"/>
  <c r="K60" i="9"/>
  <c r="L55" i="7"/>
  <c r="M55" i="7" s="1"/>
  <c r="N55" i="7" s="1"/>
  <c r="K71" i="7"/>
  <c r="C64" i="1"/>
  <c r="C63" i="1" s="1"/>
  <c r="K87" i="7"/>
  <c r="K96" i="9" s="1"/>
  <c r="C83" i="1"/>
  <c r="L109" i="9"/>
  <c r="K109" i="9"/>
  <c r="E68" i="1"/>
  <c r="E67" i="1" s="1"/>
  <c r="D61" i="1"/>
  <c r="D113" i="1" s="1"/>
  <c r="M60" i="10"/>
  <c r="M51" i="10" s="1"/>
  <c r="M57" i="8"/>
  <c r="M50" i="8" s="1"/>
  <c r="Y117" i="9"/>
  <c r="Y115" i="9"/>
  <c r="Y113" i="9"/>
  <c r="Y111" i="9"/>
  <c r="Y109" i="9"/>
  <c r="Y102" i="9"/>
  <c r="Y100" i="9"/>
  <c r="Y95" i="9"/>
  <c r="Y89" i="9"/>
  <c r="Y87" i="9"/>
  <c r="S127" i="9"/>
  <c r="Y83" i="9"/>
  <c r="S126" i="9"/>
  <c r="Y126" i="9" s="1"/>
  <c r="Y82" i="9"/>
  <c r="Q120" i="9"/>
  <c r="Y71" i="9"/>
  <c r="Y69" i="9"/>
  <c r="Y68" i="9"/>
  <c r="Y66" i="9"/>
  <c r="Y63" i="9"/>
  <c r="Y62" i="9"/>
  <c r="Y61" i="9"/>
  <c r="Y53" i="9"/>
  <c r="Y52" i="9"/>
  <c r="Y51" i="9"/>
  <c r="Y47" i="9"/>
  <c r="Y40" i="9"/>
  <c r="Y37" i="9"/>
  <c r="Y33" i="9"/>
  <c r="Y32" i="9"/>
  <c r="Y28" i="9"/>
  <c r="B66" i="10"/>
  <c r="B83" i="9"/>
  <c r="B75" i="8"/>
  <c r="B101" i="9"/>
  <c r="B83" i="10"/>
  <c r="B110" i="9"/>
  <c r="P101" i="7"/>
  <c r="P68" i="7" s="1"/>
  <c r="K96" i="7"/>
  <c r="C93" i="1"/>
  <c r="C92" i="1" s="1"/>
  <c r="K90" i="7"/>
  <c r="C87" i="1"/>
  <c r="C61" i="1" s="1"/>
  <c r="K108" i="9"/>
  <c r="L98" i="7"/>
  <c r="AC95" i="7"/>
  <c r="O95" i="7"/>
  <c r="N95" i="7" s="1"/>
  <c r="B53" i="8"/>
  <c r="L79" i="1"/>
  <c r="E77" i="1"/>
  <c r="AB115" i="7"/>
  <c r="M56" i="7"/>
  <c r="AC56" i="7" s="1"/>
  <c r="M54" i="7"/>
  <c r="N54" i="7" s="1"/>
  <c r="M48" i="7"/>
  <c r="N81" i="7"/>
  <c r="D35" i="1"/>
  <c r="U23" i="9"/>
  <c r="P73" i="9"/>
  <c r="P42" i="9" s="1"/>
  <c r="AG22" i="8"/>
  <c r="AK93" i="10"/>
  <c r="B111" i="9"/>
  <c r="AL97" i="10"/>
  <c r="N53" i="7"/>
  <c r="AH93" i="10"/>
  <c r="AI98" i="10"/>
  <c r="AK100" i="10"/>
  <c r="AJ98" i="10"/>
  <c r="N63" i="10"/>
  <c r="N62" i="10" s="1"/>
  <c r="N93" i="10" s="1"/>
  <c r="AI95" i="10"/>
  <c r="AJ96" i="10"/>
  <c r="U70" i="10"/>
  <c r="U68" i="10" s="1"/>
  <c r="U72" i="10"/>
  <c r="U76" i="10"/>
  <c r="U74" i="10" s="1"/>
  <c r="AK96" i="10"/>
  <c r="U82" i="10"/>
  <c r="U88" i="10"/>
  <c r="AL98" i="10"/>
  <c r="AH92" i="10"/>
  <c r="AH94" i="10" s="1"/>
  <c r="AH111" i="10" s="1"/>
  <c r="AH96" i="10"/>
  <c r="AI100" i="10"/>
  <c r="AL95" i="10"/>
  <c r="AL99" i="10"/>
  <c r="AL100" i="10"/>
  <c r="AL92" i="10"/>
  <c r="AL94" i="10"/>
  <c r="N25" i="7"/>
  <c r="L79" i="7"/>
  <c r="A62" i="8"/>
  <c r="A75" i="10"/>
  <c r="AC32" i="7"/>
  <c r="N32" i="7"/>
  <c r="AC55" i="7"/>
  <c r="AC30" i="7"/>
  <c r="N30" i="7"/>
  <c r="K84" i="9"/>
  <c r="T136" i="7"/>
  <c r="T134" i="7"/>
  <c r="N47" i="7"/>
  <c r="AC47" i="7"/>
  <c r="L90" i="7"/>
  <c r="K113" i="9"/>
  <c r="L102" i="7"/>
  <c r="K40" i="9"/>
  <c r="L38" i="7"/>
  <c r="M38" i="7" s="1"/>
  <c r="AC38" i="7" s="1"/>
  <c r="L74" i="7"/>
  <c r="M74" i="7" s="1"/>
  <c r="K81" i="9"/>
  <c r="C102" i="1"/>
  <c r="L24" i="1"/>
  <c r="AF83" i="8"/>
  <c r="AF78" i="8"/>
  <c r="AF73" i="8"/>
  <c r="AF68" i="8"/>
  <c r="Q68" i="7"/>
  <c r="U65" i="10"/>
  <c r="N37" i="7"/>
  <c r="L34" i="7"/>
  <c r="AF90" i="8"/>
  <c r="U66" i="8"/>
  <c r="Z134" i="7"/>
  <c r="K93" i="7"/>
  <c r="L81" i="7"/>
  <c r="K116" i="9"/>
  <c r="B68" i="8"/>
  <c r="B83" i="8"/>
  <c r="A115" i="9"/>
  <c r="B92" i="9"/>
  <c r="E102" i="1"/>
  <c r="L102" i="1" s="1"/>
  <c r="K53" i="9"/>
  <c r="K44" i="9" s="1"/>
  <c r="Q23" i="8"/>
  <c r="AC31" i="7"/>
  <c r="AB109" i="8"/>
  <c r="AB107" i="8"/>
  <c r="N56" i="7"/>
  <c r="AC43" i="7"/>
  <c r="N43" i="7"/>
  <c r="V107" i="8"/>
  <c r="V109" i="8"/>
  <c r="AC54" i="7"/>
  <c r="K64" i="9"/>
  <c r="L59" i="7"/>
  <c r="M59" i="7" s="1"/>
  <c r="S91" i="8"/>
  <c r="S90" i="8"/>
  <c r="N94" i="7"/>
  <c r="O93" i="7"/>
  <c r="AA134" i="7"/>
  <c r="AA136" i="7"/>
  <c r="AC72" i="7"/>
  <c r="N24" i="7"/>
  <c r="D22" i="1"/>
  <c r="D115" i="1" s="1"/>
  <c r="R91" i="8"/>
  <c r="AF94" i="8"/>
  <c r="K28" i="9"/>
  <c r="K106" i="7"/>
  <c r="K101" i="7" s="1"/>
  <c r="B77" i="8"/>
  <c r="AC87" i="7"/>
  <c r="L29" i="7"/>
  <c r="M29" i="7" s="1"/>
  <c r="B28" i="9"/>
  <c r="K62" i="9"/>
  <c r="F83" i="1"/>
  <c r="F82" i="1" s="1"/>
  <c r="D82" i="1"/>
  <c r="A44" i="8"/>
  <c r="B57" i="8"/>
  <c r="B56" i="8"/>
  <c r="O73" i="9"/>
  <c r="O121" i="9" s="1"/>
  <c r="AB114" i="7"/>
  <c r="G24" i="1"/>
  <c r="AB117" i="7"/>
  <c r="S92" i="10"/>
  <c r="L97" i="1"/>
  <c r="N60" i="7"/>
  <c r="M45" i="8"/>
  <c r="M41" i="8" s="1"/>
  <c r="B102" i="9"/>
  <c r="AH99" i="10"/>
  <c r="AF61" i="8"/>
  <c r="AF56" i="8"/>
  <c r="AF52" i="8"/>
  <c r="AF48" i="8"/>
  <c r="N64" i="7"/>
  <c r="K115" i="9"/>
  <c r="K107" i="9"/>
  <c r="G82" i="1"/>
  <c r="G92" i="1"/>
  <c r="N36" i="7"/>
  <c r="AC36" i="7"/>
  <c r="U134" i="7"/>
  <c r="U136" i="7"/>
  <c r="AB113" i="7"/>
  <c r="AB134" i="7" s="1"/>
  <c r="V140" i="9"/>
  <c r="L103" i="7"/>
  <c r="K114" i="9"/>
  <c r="L67" i="1"/>
  <c r="N65" i="7"/>
  <c r="AC65" i="7"/>
  <c r="AE107" i="8"/>
  <c r="AE109" i="8"/>
  <c r="N38" i="7"/>
  <c r="AC66" i="7"/>
  <c r="N66" i="7"/>
  <c r="AC61" i="7"/>
  <c r="N61" i="7"/>
  <c r="AC26" i="7"/>
  <c r="N26" i="7"/>
  <c r="K78" i="9"/>
  <c r="K75" i="9" s="1"/>
  <c r="K69" i="7"/>
  <c r="L71" i="7"/>
  <c r="L39" i="7"/>
  <c r="M39" i="7" s="1"/>
  <c r="K41" i="9"/>
  <c r="O77" i="7"/>
  <c r="N80" i="7"/>
  <c r="F72" i="1"/>
  <c r="G113" i="1"/>
  <c r="V136" i="7"/>
  <c r="V134" i="7"/>
  <c r="W142" i="9"/>
  <c r="W140" i="9"/>
  <c r="O74" i="8"/>
  <c r="M85" i="7"/>
  <c r="AC85" i="7" s="1"/>
  <c r="AC91" i="7"/>
  <c r="AM82" i="10"/>
  <c r="AC99" i="7"/>
  <c r="M93" i="7"/>
  <c r="AC93" i="7" s="1"/>
  <c r="X136" i="7"/>
  <c r="X134" i="7"/>
  <c r="W107" i="8"/>
  <c r="W109" i="8"/>
  <c r="F61" i="1"/>
  <c r="F113" i="1" s="1"/>
  <c r="N51" i="7"/>
  <c r="AC51" i="7"/>
  <c r="P121" i="9"/>
  <c r="P120" i="9"/>
  <c r="X142" i="9"/>
  <c r="X140" i="9"/>
  <c r="AM77" i="10"/>
  <c r="O75" i="8"/>
  <c r="AC92" i="7"/>
  <c r="Y136" i="7"/>
  <c r="Y134" i="7"/>
  <c r="K35" i="9"/>
  <c r="K27" i="9"/>
  <c r="L27" i="7"/>
  <c r="L23" i="7" s="1"/>
  <c r="K26" i="9"/>
  <c r="A67" i="8"/>
  <c r="O120" i="9"/>
  <c r="Y104" i="9"/>
  <c r="Y101" i="9"/>
  <c r="Y97" i="9"/>
  <c r="Y88" i="9"/>
  <c r="Y86" i="9"/>
  <c r="Y79" i="9"/>
  <c r="Y55" i="9"/>
  <c r="Y39" i="9"/>
  <c r="Y30" i="9"/>
  <c r="B64" i="8"/>
  <c r="B77" i="10"/>
  <c r="P41" i="8"/>
  <c r="P90" i="8" s="1"/>
  <c r="AF85" i="8"/>
  <c r="AF80" i="8"/>
  <c r="AF75" i="8"/>
  <c r="AF70" i="8"/>
  <c r="AF63" i="8"/>
  <c r="AF58" i="8"/>
  <c r="AF54" i="8"/>
  <c r="AF50" i="8"/>
  <c r="AI99" i="10"/>
  <c r="U83" i="10"/>
  <c r="N93" i="7"/>
  <c r="M34" i="7"/>
  <c r="AC34" i="7" s="1"/>
  <c r="N101" i="7"/>
  <c r="N120" i="9"/>
  <c r="T120" i="9"/>
  <c r="T125" i="9" s="1"/>
  <c r="T140" i="9" s="1"/>
  <c r="U73" i="8"/>
  <c r="M73" i="8" s="1"/>
  <c r="T92" i="10"/>
  <c r="V111" i="10"/>
  <c r="V109" i="10"/>
  <c r="AI92" i="10"/>
  <c r="AI94" i="10" s="1"/>
  <c r="AI109" i="10" s="1"/>
  <c r="AK92" i="10"/>
  <c r="AK94" i="10" s="1"/>
  <c r="AJ100" i="10"/>
  <c r="AI96" i="10"/>
  <c r="AJ92" i="10"/>
  <c r="AJ94" i="10" s="1"/>
  <c r="AC50" i="7"/>
  <c r="N50" i="7"/>
  <c r="N58" i="7"/>
  <c r="AC58" i="7"/>
  <c r="R142" i="9"/>
  <c r="R140" i="9"/>
  <c r="N63" i="7"/>
  <c r="AC63" i="7"/>
  <c r="N46" i="7"/>
  <c r="AC46" i="7"/>
  <c r="N52" i="7"/>
  <c r="AC52" i="7"/>
  <c r="U140" i="9"/>
  <c r="U142" i="9"/>
  <c r="N29" i="7"/>
  <c r="AC29" i="7"/>
  <c r="N48" i="7"/>
  <c r="AC48" i="7"/>
  <c r="L40" i="7"/>
  <c r="M44" i="7"/>
  <c r="AC74" i="7"/>
  <c r="N74" i="7"/>
  <c r="N87" i="7"/>
  <c r="M28" i="7"/>
  <c r="AC107" i="7"/>
  <c r="O85" i="8"/>
  <c r="M101" i="7"/>
  <c r="AC75" i="7"/>
  <c r="O63" i="8"/>
  <c r="U72" i="8"/>
  <c r="AD107" i="8"/>
  <c r="AD109" i="8"/>
  <c r="AC107" i="8"/>
  <c r="AC109" i="8"/>
  <c r="AF92" i="8"/>
  <c r="AC42" i="7"/>
  <c r="N42" i="7"/>
  <c r="AC41" i="7"/>
  <c r="N41" i="7"/>
  <c r="AC57" i="7"/>
  <c r="N57" i="7"/>
  <c r="S140" i="9"/>
  <c r="AC45" i="7"/>
  <c r="N45" i="7"/>
  <c r="O86" i="8"/>
  <c r="AC108" i="7"/>
  <c r="O66" i="10"/>
  <c r="O63" i="10" s="1"/>
  <c r="O62" i="10" s="1"/>
  <c r="O64" i="8"/>
  <c r="AC76" i="7"/>
  <c r="N77" i="7"/>
  <c r="N35" i="7"/>
  <c r="N33" i="7"/>
  <c r="AC62" i="7"/>
  <c r="O80" i="8"/>
  <c r="AM85" i="10" l="1"/>
  <c r="U85" i="10"/>
  <c r="U79" i="10"/>
  <c r="O22" i="10"/>
  <c r="O21" i="10" s="1"/>
  <c r="P110" i="7"/>
  <c r="P109" i="7"/>
  <c r="G115" i="1"/>
  <c r="M34" i="10"/>
  <c r="AM34" i="10"/>
  <c r="M26" i="10"/>
  <c r="AM26" i="10"/>
  <c r="M27" i="7"/>
  <c r="AC70" i="7"/>
  <c r="AC73" i="7"/>
  <c r="O85" i="7"/>
  <c r="G59" i="1"/>
  <c r="Q91" i="8"/>
  <c r="C60" i="1"/>
  <c r="C22" i="1" s="1"/>
  <c r="K85" i="7"/>
  <c r="AN34" i="10"/>
  <c r="AN26" i="10"/>
  <c r="M35" i="10"/>
  <c r="AM35" i="10"/>
  <c r="U63" i="10"/>
  <c r="L77" i="7"/>
  <c r="L87" i="1"/>
  <c r="F103" i="1"/>
  <c r="F102" i="1" s="1"/>
  <c r="AM63" i="10"/>
  <c r="K99" i="9"/>
  <c r="K93" i="9" s="1"/>
  <c r="N60" i="8"/>
  <c r="E61" i="1"/>
  <c r="E63" i="1"/>
  <c r="L63" i="1" s="1"/>
  <c r="L87" i="7"/>
  <c r="P91" i="8"/>
  <c r="U60" i="8"/>
  <c r="AM74" i="10"/>
  <c r="Y127" i="9"/>
  <c r="AM38" i="10"/>
  <c r="O42" i="9"/>
  <c r="L92" i="1"/>
  <c r="E60" i="1"/>
  <c r="Q92" i="10"/>
  <c r="N85" i="7"/>
  <c r="O52" i="10"/>
  <c r="O51" i="10" s="1"/>
  <c r="N42" i="9"/>
  <c r="N121" i="9"/>
  <c r="N34" i="7"/>
  <c r="R92" i="10"/>
  <c r="AH109" i="10"/>
  <c r="AM79" i="10"/>
  <c r="AM68" i="10"/>
  <c r="L82" i="1"/>
  <c r="L77" i="1"/>
  <c r="E72" i="1"/>
  <c r="L72" i="1" s="1"/>
  <c r="C82" i="1"/>
  <c r="K84" i="7" s="1"/>
  <c r="K106" i="9"/>
  <c r="K102" i="9" s="1"/>
  <c r="L96" i="7"/>
  <c r="L93" i="7" s="1"/>
  <c r="Y120" i="9"/>
  <c r="Q125" i="9"/>
  <c r="D59" i="1"/>
  <c r="M79" i="10"/>
  <c r="M74" i="10"/>
  <c r="AM76" i="10"/>
  <c r="AI111" i="10"/>
  <c r="L85" i="7"/>
  <c r="O68" i="7"/>
  <c r="O110" i="7" s="1"/>
  <c r="K23" i="9"/>
  <c r="F60" i="1"/>
  <c r="F22" i="1" s="1"/>
  <c r="F115" i="1" s="1"/>
  <c r="N59" i="7"/>
  <c r="AC59" i="7"/>
  <c r="AK109" i="10"/>
  <c r="T142" i="9"/>
  <c r="C113" i="1"/>
  <c r="C115" i="1" s="1"/>
  <c r="L106" i="7"/>
  <c r="L101" i="7" s="1"/>
  <c r="K117" i="9"/>
  <c r="K111" i="9" s="1"/>
  <c r="N39" i="7"/>
  <c r="AC39" i="7"/>
  <c r="N45" i="8"/>
  <c r="N41" i="8" s="1"/>
  <c r="M75" i="8"/>
  <c r="AG75" i="8"/>
  <c r="M74" i="8"/>
  <c r="AG74" i="8"/>
  <c r="E113" i="1"/>
  <c r="L61" i="1"/>
  <c r="AK111" i="10"/>
  <c r="M71" i="7"/>
  <c r="L69" i="7"/>
  <c r="AJ111" i="10"/>
  <c r="AJ109" i="10"/>
  <c r="AC27" i="7"/>
  <c r="M23" i="7"/>
  <c r="N27" i="7"/>
  <c r="O45" i="8"/>
  <c r="AG80" i="8"/>
  <c r="M80" i="8"/>
  <c r="M77" i="8" s="1"/>
  <c r="AG64" i="8"/>
  <c r="M64" i="8"/>
  <c r="AM88" i="10"/>
  <c r="AG63" i="8"/>
  <c r="M63" i="8"/>
  <c r="AM65" i="10"/>
  <c r="AG85" i="8"/>
  <c r="M85" i="8"/>
  <c r="AM87" i="10"/>
  <c r="M66" i="10"/>
  <c r="AM66" i="10"/>
  <c r="M86" i="8"/>
  <c r="AG86" i="8"/>
  <c r="AC101" i="7"/>
  <c r="AC28" i="7"/>
  <c r="N28" i="7"/>
  <c r="O109" i="7"/>
  <c r="N44" i="7"/>
  <c r="N40" i="7" s="1"/>
  <c r="AC44" i="7"/>
  <c r="M40" i="7"/>
  <c r="U90" i="8"/>
  <c r="U91" i="8" s="1"/>
  <c r="M22" i="10" l="1"/>
  <c r="M21" i="10" s="1"/>
  <c r="O93" i="10"/>
  <c r="U62" i="10"/>
  <c r="U93" i="10" s="1"/>
  <c r="C59" i="1"/>
  <c r="AM22" i="10"/>
  <c r="AM62" i="10"/>
  <c r="F59" i="1"/>
  <c r="M72" i="8"/>
  <c r="L60" i="1"/>
  <c r="E22" i="1"/>
  <c r="L22" i="1" s="1"/>
  <c r="AM37" i="10"/>
  <c r="AN37" i="10"/>
  <c r="E115" i="1"/>
  <c r="L114" i="1" s="1"/>
  <c r="E59" i="1"/>
  <c r="L59" i="1" s="1"/>
  <c r="AM52" i="10"/>
  <c r="AM51" i="10"/>
  <c r="K73" i="9"/>
  <c r="K42" i="9" s="1"/>
  <c r="U92" i="10"/>
  <c r="Y125" i="9"/>
  <c r="Y140" i="9" s="1"/>
  <c r="Q142" i="9"/>
  <c r="Q140" i="9"/>
  <c r="K77" i="7"/>
  <c r="K68" i="7" s="1"/>
  <c r="K109" i="7" s="1"/>
  <c r="M84" i="7"/>
  <c r="M61" i="8"/>
  <c r="M63" i="10"/>
  <c r="M62" i="10" s="1"/>
  <c r="L68" i="7"/>
  <c r="L109" i="7" s="1"/>
  <c r="M69" i="7"/>
  <c r="AC71" i="7"/>
  <c r="N71" i="7"/>
  <c r="N69" i="7" s="1"/>
  <c r="N68" i="7" s="1"/>
  <c r="N91" i="8"/>
  <c r="N90" i="8"/>
  <c r="AC40" i="7"/>
  <c r="O41" i="8"/>
  <c r="AG45" i="8"/>
  <c r="AM44" i="10"/>
  <c r="M83" i="8"/>
  <c r="M60" i="8" s="1"/>
  <c r="N23" i="7"/>
  <c r="M93" i="10" l="1"/>
  <c r="AM93" i="10"/>
  <c r="K121" i="9"/>
  <c r="M92" i="10"/>
  <c r="K120" i="9"/>
  <c r="K110" i="7"/>
  <c r="M77" i="7"/>
  <c r="AC77" i="7" s="1"/>
  <c r="AC84" i="7"/>
  <c r="N92" i="10"/>
  <c r="L110" i="7"/>
  <c r="AC69" i="7"/>
  <c r="N110" i="7"/>
  <c r="N109" i="7"/>
  <c r="AM40" i="10"/>
  <c r="O92" i="10"/>
  <c r="AM92" i="10" s="1"/>
  <c r="M91" i="8"/>
  <c r="M90" i="8"/>
  <c r="O91" i="8"/>
  <c r="AG91" i="8" s="1"/>
  <c r="O90" i="8"/>
  <c r="AG90" i="8" s="1"/>
  <c r="AG41" i="8"/>
  <c r="M68" i="7" l="1"/>
  <c r="AC68" i="7"/>
  <c r="M109" i="7"/>
  <c r="M110" i="7"/>
  <c r="AC110" i="7" s="1"/>
  <c r="AC109" i="7" l="1"/>
  <c r="AB119" i="9"/>
  <c r="AB124" i="9" s="1"/>
  <c r="M88" i="9" l="1"/>
  <c r="L88" i="9" s="1"/>
  <c r="M115" i="9"/>
  <c r="L115" i="9" s="1"/>
  <c r="M66" i="9"/>
  <c r="L66" i="9" s="1"/>
  <c r="M108" i="9"/>
  <c r="L108" i="9" s="1"/>
  <c r="M89" i="9"/>
  <c r="L89" i="9" s="1"/>
  <c r="M38" i="9"/>
  <c r="L38" i="9" s="1"/>
  <c r="M26" i="9"/>
  <c r="L26" i="9" s="1"/>
  <c r="M40" i="9"/>
  <c r="L40" i="9" s="1"/>
  <c r="M94" i="9"/>
  <c r="M90" i="9"/>
  <c r="L90" i="9" s="1"/>
  <c r="M54" i="9"/>
  <c r="L54" i="9" s="1"/>
  <c r="M50" i="9"/>
  <c r="L50" i="9" s="1"/>
  <c r="M96" i="9"/>
  <c r="L96" i="9" s="1"/>
  <c r="M103" i="9"/>
  <c r="M86" i="9"/>
  <c r="M79" i="9"/>
  <c r="L79" i="9" s="1"/>
  <c r="M99" i="9"/>
  <c r="L99" i="9" s="1"/>
  <c r="M114" i="9"/>
  <c r="L114" i="9" s="1"/>
  <c r="M97" i="9"/>
  <c r="L97" i="9" s="1"/>
  <c r="M56" i="9"/>
  <c r="L56" i="9" s="1"/>
  <c r="M46" i="9"/>
  <c r="M60" i="9"/>
  <c r="L60" i="9" s="1"/>
  <c r="M70" i="9"/>
  <c r="L70" i="9" s="1"/>
  <c r="M31" i="9"/>
  <c r="L31" i="9" s="1"/>
  <c r="M69" i="9"/>
  <c r="L69" i="9" s="1"/>
  <c r="M58" i="9"/>
  <c r="L58" i="9" s="1"/>
  <c r="M72" i="9"/>
  <c r="L72" i="9" s="1"/>
  <c r="M33" i="9"/>
  <c r="L33" i="9" s="1"/>
  <c r="M76" i="9"/>
  <c r="M53" i="9"/>
  <c r="L53" i="9" s="1"/>
  <c r="M63" i="9"/>
  <c r="L63" i="9" s="1"/>
  <c r="M78" i="9"/>
  <c r="L78" i="9" s="1"/>
  <c r="M62" i="9"/>
  <c r="L62" i="9" s="1"/>
  <c r="M34" i="9"/>
  <c r="L34" i="9" s="1"/>
  <c r="M28" i="9"/>
  <c r="L28" i="9" s="1"/>
  <c r="M49" i="9"/>
  <c r="L49" i="9" s="1"/>
  <c r="M29" i="9"/>
  <c r="L29" i="9" s="1"/>
  <c r="M24" i="9"/>
  <c r="M23" i="9" s="1"/>
  <c r="M106" i="9"/>
  <c r="L106" i="9" s="1"/>
  <c r="M43" i="9"/>
  <c r="M117" i="9"/>
  <c r="L117" i="9" s="1"/>
  <c r="M87" i="9"/>
  <c r="L87" i="9" s="1"/>
  <c r="M116" i="9"/>
  <c r="L116" i="9" s="1"/>
  <c r="M113" i="9"/>
  <c r="M80" i="9"/>
  <c r="L80" i="9" s="1"/>
  <c r="M65" i="9"/>
  <c r="L65" i="9" s="1"/>
  <c r="M48" i="9"/>
  <c r="L48" i="9" s="1"/>
  <c r="M71" i="9"/>
  <c r="L71" i="9" s="1"/>
  <c r="M77" i="9"/>
  <c r="M107" i="9"/>
  <c r="L107" i="9" s="1"/>
  <c r="M98" i="9"/>
  <c r="L98" i="9" s="1"/>
  <c r="M104" i="9"/>
  <c r="M59" i="9"/>
  <c r="L59" i="9" s="1"/>
  <c r="M47" i="9"/>
  <c r="L47" i="9" s="1"/>
  <c r="M105" i="9"/>
  <c r="L105" i="9" s="1"/>
  <c r="M95" i="9"/>
  <c r="M81" i="9"/>
  <c r="L81" i="9" s="1"/>
  <c r="M30" i="9"/>
  <c r="L30" i="9" s="1"/>
  <c r="M61" i="9"/>
  <c r="L61" i="9" s="1"/>
  <c r="M41" i="9"/>
  <c r="L41" i="9" s="1"/>
  <c r="M64" i="9"/>
  <c r="L64" i="9" s="1"/>
  <c r="M27" i="9"/>
  <c r="L27" i="9" s="1"/>
  <c r="M39" i="9"/>
  <c r="L39" i="9" s="1"/>
  <c r="M32" i="9"/>
  <c r="L32" i="9" s="1"/>
  <c r="M52" i="9"/>
  <c r="L52" i="9" s="1"/>
  <c r="M25" i="9"/>
  <c r="L25" i="9" s="1"/>
  <c r="L23" i="9" s="1"/>
  <c r="M67" i="9"/>
  <c r="L67" i="9" s="1"/>
  <c r="M57" i="9"/>
  <c r="L57" i="9" s="1"/>
  <c r="M37" i="9"/>
  <c r="M55" i="9"/>
  <c r="L55" i="9" s="1"/>
  <c r="M68" i="9"/>
  <c r="L68" i="9" s="1"/>
  <c r="M36" i="9"/>
  <c r="M51" i="9"/>
  <c r="L51" i="9" s="1"/>
  <c r="M74" i="9"/>
  <c r="M112" i="9"/>
  <c r="M85" i="9"/>
  <c r="M45" i="9"/>
  <c r="M122" i="9"/>
  <c r="M93" i="9" l="1"/>
  <c r="L95" i="9"/>
  <c r="L93" i="9" s="1"/>
  <c r="M102" i="9"/>
  <c r="L104" i="9"/>
  <c r="L102" i="9" s="1"/>
  <c r="L113" i="9"/>
  <c r="L111" i="9" s="1"/>
  <c r="M111" i="9"/>
  <c r="L37" i="9"/>
  <c r="L35" i="9" s="1"/>
  <c r="M35" i="9"/>
  <c r="M75" i="9"/>
  <c r="L77" i="9"/>
  <c r="L75" i="9" s="1"/>
  <c r="L46" i="9"/>
  <c r="L44" i="9" s="1"/>
  <c r="M44" i="9"/>
  <c r="M84" i="9"/>
  <c r="L86" i="9"/>
  <c r="L84" i="9" s="1"/>
  <c r="L73" i="9" l="1"/>
  <c r="L42" i="9" s="1"/>
  <c r="M73" i="9"/>
  <c r="M120" i="9" s="1"/>
  <c r="M121" i="9" l="1"/>
  <c r="M42" i="9"/>
  <c r="L120" i="9"/>
  <c r="L121" i="9"/>
</calcChain>
</file>

<file path=xl/sharedStrings.xml><?xml version="1.0" encoding="utf-8"?>
<sst xmlns="http://schemas.openxmlformats.org/spreadsheetml/2006/main" count="825" uniqueCount="357">
  <si>
    <t>ВК.00</t>
  </si>
  <si>
    <t>ГИА.02</t>
  </si>
  <si>
    <t>ГИА.01</t>
  </si>
  <si>
    <t>ГИА.00</t>
  </si>
  <si>
    <t>Промежуточная аттестация</t>
  </si>
  <si>
    <t>ПА.00</t>
  </si>
  <si>
    <t>ПДП.00</t>
  </si>
  <si>
    <t xml:space="preserve">Учебная практика  </t>
  </si>
  <si>
    <t>Вариативная часть циклов ОПОП</t>
  </si>
  <si>
    <t>МДК.04.03</t>
  </si>
  <si>
    <t>МДК.04.02</t>
  </si>
  <si>
    <t>МДК.04.01</t>
  </si>
  <si>
    <t>Обязательная часть ПМ.04</t>
  </si>
  <si>
    <t>ПМ.04</t>
  </si>
  <si>
    <t>МДК.03.03</t>
  </si>
  <si>
    <t>МДК.03.02</t>
  </si>
  <si>
    <t>МДК.03.01</t>
  </si>
  <si>
    <t>Обязательная часть ПМ.03</t>
  </si>
  <si>
    <t>ПМ.03</t>
  </si>
  <si>
    <t>Обязательная часть ПМ.02</t>
  </si>
  <si>
    <t>ПМ.02</t>
  </si>
  <si>
    <t>МДК.01.02</t>
  </si>
  <si>
    <t>Обязательная часть ПМ.01</t>
  </si>
  <si>
    <t>ПМ.01</t>
  </si>
  <si>
    <t>ПМ.00</t>
  </si>
  <si>
    <t>ОП.10</t>
  </si>
  <si>
    <t>ОП.09</t>
  </si>
  <si>
    <t>ОП.08</t>
  </si>
  <si>
    <t>ОП.07</t>
  </si>
  <si>
    <t>ОП.06</t>
  </si>
  <si>
    <t>ОП.05</t>
  </si>
  <si>
    <t>ОП.04</t>
  </si>
  <si>
    <t>ОП.03</t>
  </si>
  <si>
    <t>ОП.02</t>
  </si>
  <si>
    <t>ОП.01</t>
  </si>
  <si>
    <t>Обязательная часть ОП</t>
  </si>
  <si>
    <t>ОП.00</t>
  </si>
  <si>
    <t>П.00</t>
  </si>
  <si>
    <t>ЕН.01</t>
  </si>
  <si>
    <t>Обязательная часть ЕН</t>
  </si>
  <si>
    <t>ЕН.00</t>
  </si>
  <si>
    <t>ОГСЭ.05</t>
  </si>
  <si>
    <t>ОГСЭ.04</t>
  </si>
  <si>
    <t>ОГСЭ.03</t>
  </si>
  <si>
    <t>ОГСЭ.02</t>
  </si>
  <si>
    <t>ОГСЭ.01</t>
  </si>
  <si>
    <t>Обязательная часть ОГСЭ</t>
  </si>
  <si>
    <t>ОГСЭ.00</t>
  </si>
  <si>
    <t>курс. работа (проект)</t>
  </si>
  <si>
    <t>лаб.и практ. занятий</t>
  </si>
  <si>
    <t>В том числе</t>
  </si>
  <si>
    <t>Всего</t>
  </si>
  <si>
    <t>Рекомендуемый курс  изучения</t>
  </si>
  <si>
    <t>Обязательная учебная нагрузка</t>
  </si>
  <si>
    <t>Индекс</t>
  </si>
  <si>
    <t>по специальности среднего профессионального образования</t>
  </si>
  <si>
    <t>Нормативный срок обучения на  базе</t>
  </si>
  <si>
    <t>Вариативная  часть ОГСЭ</t>
  </si>
  <si>
    <t>Вариативная  часть ОП</t>
  </si>
  <si>
    <t>Вариативная  часть ПМ.01</t>
  </si>
  <si>
    <t>Вариативная  часть ПМ.02</t>
  </si>
  <si>
    <t>ПП.01.</t>
  </si>
  <si>
    <t>Вариативная  часть ПМ.03</t>
  </si>
  <si>
    <t>Вариативная  часть ПМ.04</t>
  </si>
  <si>
    <t>Обязательная часть ПМ</t>
  </si>
  <si>
    <t>Вариативная часть ПМ</t>
  </si>
  <si>
    <t>% ЛПР</t>
  </si>
  <si>
    <t>Практика</t>
  </si>
  <si>
    <t>Вариативная  часть ПМ.05</t>
  </si>
  <si>
    <t>УП.01</t>
  </si>
  <si>
    <t>УП.02</t>
  </si>
  <si>
    <t>ПП.02</t>
  </si>
  <si>
    <t>УП.03</t>
  </si>
  <si>
    <t>ПП.03</t>
  </si>
  <si>
    <t>УП.04</t>
  </si>
  <si>
    <t>ПП.04</t>
  </si>
  <si>
    <t>УП.05</t>
  </si>
  <si>
    <t>ПП.05</t>
  </si>
  <si>
    <t>Практ. ориент.</t>
  </si>
  <si>
    <t>Вариативная часть ЕН</t>
  </si>
  <si>
    <t>Расчетное время вариативной части</t>
  </si>
  <si>
    <t>Расчетное время всего по циклам</t>
  </si>
  <si>
    <t>Расчетное время обязательной части</t>
  </si>
  <si>
    <t>Расчетное время по модулям</t>
  </si>
  <si>
    <t>Формы промежуточной аттестации</t>
  </si>
  <si>
    <t>Учебная нагрузка обучающихся (час.)</t>
  </si>
  <si>
    <t>Макс.учеб.нагрузка обучающ. (час.)</t>
  </si>
  <si>
    <t>Самостоятельная работа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</si>
  <si>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</si>
  <si>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</si>
  <si>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</si>
  <si>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</si>
  <si>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</si>
  <si>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</si>
  <si>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недель</t>
  </si>
  <si>
    <t>Распределение обязательной нагрузки по курсам и семестрам  (час. в семестр)</t>
  </si>
  <si>
    <t>Государственная итоговая аттестация</t>
  </si>
  <si>
    <t>Расчетное время цикла ОГСЭ</t>
  </si>
  <si>
    <t>Расчетное время  цикла ОП</t>
  </si>
  <si>
    <t>Обязательная часть ПМ.05</t>
  </si>
  <si>
    <t>общее количество недель обучения</t>
  </si>
  <si>
    <t>РАСЧЕТНОЕ кол-во часов на дисциплину</t>
  </si>
  <si>
    <t>7 семестр</t>
  </si>
  <si>
    <t>8 семестр</t>
  </si>
  <si>
    <t>ОГСЭ.В.06</t>
  </si>
  <si>
    <t>ОГСЭ.В.07</t>
  </si>
  <si>
    <t>Расчетное время цикла ЕН</t>
  </si>
  <si>
    <t>ЕН.В.04</t>
  </si>
  <si>
    <t>ЕН.В.05</t>
  </si>
  <si>
    <t>ОП.В.18</t>
  </si>
  <si>
    <t>ОП.В.19</t>
  </si>
  <si>
    <t>МДК.В.01.05</t>
  </si>
  <si>
    <t>МДК.В.02.05</t>
  </si>
  <si>
    <t>МДК.02.03</t>
  </si>
  <si>
    <t>МДК.02.01</t>
  </si>
  <si>
    <t>МДК.02.02</t>
  </si>
  <si>
    <t>МДК.В.03.05</t>
  </si>
  <si>
    <t>МДК.В.05.05</t>
  </si>
  <si>
    <t>ЛПЗ без деления</t>
  </si>
  <si>
    <t>ЛПЗ с делением</t>
  </si>
  <si>
    <t>Всего на очке</t>
  </si>
  <si>
    <t>Кол-во семестров</t>
  </si>
  <si>
    <t>Коэффициент</t>
  </si>
  <si>
    <t>Всего на заочке</t>
  </si>
  <si>
    <t>Расчетное значение по циклу</t>
  </si>
  <si>
    <t>Расчетное значение по модулям</t>
  </si>
  <si>
    <t>Расчетное значение по модулю</t>
  </si>
  <si>
    <t>Расчетное значение по специальности</t>
  </si>
  <si>
    <t>Число часов в неделю</t>
  </si>
  <si>
    <t>Избыток часов</t>
  </si>
  <si>
    <t>в том числе</t>
  </si>
  <si>
    <t>Дисциплин и МДК</t>
  </si>
  <si>
    <t>Преддипломной практики</t>
  </si>
  <si>
    <t>Экзаменов</t>
  </si>
  <si>
    <t>Диф.зачетов</t>
  </si>
  <si>
    <t>Зачетов</t>
  </si>
  <si>
    <t>УТВЕРЖДАЮ</t>
  </si>
  <si>
    <t>«_____»____________ 20 __ г.</t>
  </si>
  <si>
    <t>Разработчик ________________________ И.О.Фамилия</t>
  </si>
  <si>
    <t>Председатель ПЦМК_________________ И.О.Фамилия</t>
  </si>
  <si>
    <t>Зав.отделением______________________ И.О.Фамилия</t>
  </si>
  <si>
    <t>СОГЛАСОВАНО</t>
  </si>
  <si>
    <t>ПЛАН УЧЕБНОГО ПРОЦЕССА</t>
  </si>
  <si>
    <t>программа подготовки специалистов среднего звена</t>
  </si>
  <si>
    <t>Обязательная часть учебных циклов ППССЗ</t>
  </si>
  <si>
    <t xml:space="preserve">Производственная  практика (по профилю специальности) </t>
  </si>
  <si>
    <t>ПЛАН  УЧЕБНОГО  ПРОЦЕССА</t>
  </si>
  <si>
    <t>Зам.директора по УР ___________И.О.Фамилия</t>
  </si>
  <si>
    <t>00.00.00   Хххххххххххххххххх</t>
  </si>
  <si>
    <t>Производственной практики</t>
  </si>
  <si>
    <t>Учебной практики</t>
  </si>
  <si>
    <t>Базовые общеобразовательные учебные дисциплины</t>
  </si>
  <si>
    <t>Профильные общеобразовательные учебные дисциплины</t>
  </si>
  <si>
    <t>Дополнительные общеобразовательные учебные дисциплины</t>
  </si>
  <si>
    <t>Общий гуманитарный и социально-экономический учебный цикл</t>
  </si>
  <si>
    <t>Математический и общий естественнонаучный учебный цикл</t>
  </si>
  <si>
    <t>Всего часов теоретического обучения</t>
  </si>
  <si>
    <t>ОУД.00</t>
  </si>
  <si>
    <t>ОУД.01</t>
  </si>
  <si>
    <t>ОУД.02</t>
  </si>
  <si>
    <t>ОУД.03</t>
  </si>
  <si>
    <t>ОУД.04</t>
  </si>
  <si>
    <t>ОУД.05</t>
  </si>
  <si>
    <t>ОУД.06</t>
  </si>
  <si>
    <t>ОУД.07</t>
  </si>
  <si>
    <t>ОУД.08</t>
  </si>
  <si>
    <t>ОУД.09</t>
  </si>
  <si>
    <t>ОУД.10</t>
  </si>
  <si>
    <t>ОУД.11</t>
  </si>
  <si>
    <t>УД.00</t>
  </si>
  <si>
    <t xml:space="preserve">Директор ГБПОУ "ПГК" </t>
  </si>
  <si>
    <t>________________В.А.Гусев</t>
  </si>
  <si>
    <t>ОД.00</t>
  </si>
  <si>
    <t>основного общего образования  - Х года ХХ месяцев</t>
  </si>
  <si>
    <t>Наименование циклов, дисциплин, профессиональных модулей, МДК, практик</t>
  </si>
  <si>
    <t>Объем образовательной нагрузки</t>
  </si>
  <si>
    <t>Учебная нагрузка обучающихся (час)</t>
  </si>
  <si>
    <t>Всего учебных занятий</t>
  </si>
  <si>
    <r>
      <t xml:space="preserve">Квалификация: </t>
    </r>
    <r>
      <rPr>
        <b/>
        <sz val="14"/>
        <rFont val="Times New Roman"/>
        <family val="1"/>
        <charset val="204"/>
      </rPr>
      <t>__________________</t>
    </r>
  </si>
  <si>
    <r>
      <t xml:space="preserve">Форма обучения – </t>
    </r>
    <r>
      <rPr>
        <b/>
        <sz val="14"/>
        <rFont val="Times New Roman"/>
        <family val="1"/>
        <charset val="204"/>
      </rPr>
      <t>очная</t>
    </r>
  </si>
  <si>
    <t>среднего общего образования  - Х года ХХ месяцев</t>
  </si>
  <si>
    <r>
      <t xml:space="preserve">Форма обучения – </t>
    </r>
    <r>
      <rPr>
        <b/>
        <sz val="14"/>
        <rFont val="Times New Roman"/>
        <family val="1"/>
        <charset val="204"/>
      </rPr>
      <t>заочная</t>
    </r>
  </si>
  <si>
    <t>Теоретическое обучение</t>
  </si>
  <si>
    <t>Теоретическое обучениен</t>
  </si>
  <si>
    <t>По практике производственной и учебной</t>
  </si>
  <si>
    <t>Консультации</t>
  </si>
  <si>
    <t>Во взвимодействии с преподавателем</t>
  </si>
  <si>
    <t>Нагрузка на дисциплины и МДК</t>
  </si>
  <si>
    <t>В т.ч. по учебным дисциплинам и МДК</t>
  </si>
  <si>
    <t>1 курс</t>
  </si>
  <si>
    <t>2 курс</t>
  </si>
  <si>
    <t>3 курс</t>
  </si>
  <si>
    <t>4 курс</t>
  </si>
  <si>
    <t>Промежуточная   аттестация</t>
  </si>
  <si>
    <t>ЛПЗ</t>
  </si>
  <si>
    <t>Учебная нагрузка обучающихся</t>
  </si>
  <si>
    <t>Во взаимодействии с преподавателем</t>
  </si>
  <si>
    <t>ПРИМЕРНЫЙ   УЧЕБНЫЙ  ПЛАН</t>
  </si>
  <si>
    <t>Общий гуманитарный и социально-экономический  цикл</t>
  </si>
  <si>
    <t>Математический и общий естественнонаучный  цикл</t>
  </si>
  <si>
    <t>Общепрофессиональный цикл</t>
  </si>
  <si>
    <t>Профессиональный   цикл</t>
  </si>
  <si>
    <t>9 семестр</t>
  </si>
  <si>
    <t>10 семестр</t>
  </si>
  <si>
    <t>5 курс</t>
  </si>
  <si>
    <t>Э</t>
  </si>
  <si>
    <r>
      <rPr>
        <b/>
        <sz val="14"/>
        <rFont val="Times New Roman"/>
        <family val="1"/>
        <charset val="204"/>
      </rPr>
      <t>Консультации</t>
    </r>
    <r>
      <rPr>
        <sz val="14"/>
        <rFont val="Times New Roman"/>
        <family val="1"/>
        <charset val="204"/>
      </rPr>
      <t xml:space="preserve"> на учебную группу всего 100 час.</t>
    </r>
  </si>
  <si>
    <t>1. Программа обучения по специальности:</t>
  </si>
  <si>
    <t>38.02.01   Экономика и бухгалтерский учет (по отраслям)</t>
  </si>
  <si>
    <r>
      <t xml:space="preserve">Квалификация: </t>
    </r>
    <r>
      <rPr>
        <u/>
        <sz val="14"/>
        <rFont val="Times New Roman"/>
        <family val="1"/>
        <charset val="204"/>
      </rPr>
      <t>бухгалтер</t>
    </r>
  </si>
  <si>
    <t>основного общего образования  - 3 года 10 месяцев</t>
  </si>
  <si>
    <t>Основы философии</t>
  </si>
  <si>
    <t>История</t>
  </si>
  <si>
    <t>Психология общения</t>
  </si>
  <si>
    <t>Иностранный язык в профессиональной деятельности</t>
  </si>
  <si>
    <t>Физическая культура</t>
  </si>
  <si>
    <t>Введение в профессию: общие компетенции профессионала</t>
  </si>
  <si>
    <t>Эффективное поведение на рынке труда</t>
  </si>
  <si>
    <t>Экономика организации</t>
  </si>
  <si>
    <t>Статистика</t>
  </si>
  <si>
    <t>Менеджмент</t>
  </si>
  <si>
    <t>Документационное  обеспечение управления</t>
  </si>
  <si>
    <t>Правовое обеспечение профессиональной деятельности</t>
  </si>
  <si>
    <t>Финансы, денежное обращение и кредит</t>
  </si>
  <si>
    <t xml:space="preserve">Налоги и налогообложение </t>
  </si>
  <si>
    <t>Основы бухгалтерского учета</t>
  </si>
  <si>
    <t>Аудит</t>
  </si>
  <si>
    <t>Безопасность жизнедеятельности</t>
  </si>
  <si>
    <t>Основы предпринимательства</t>
  </si>
  <si>
    <t>Документирование хозяйственных операций и ведение бухгалтерского учета активов организации</t>
  </si>
  <si>
    <t>Практические основы бухгалтерского учета активов организации</t>
  </si>
  <si>
    <t>МДК.В.01.01</t>
  </si>
  <si>
    <t>Ведение бухгалтерского учета источников формирования активов, выполнение работ по инвентаризации активов и финансовых обязательств организации</t>
  </si>
  <si>
    <t>Практические основы бухгалтерского учета источников формирования активов организации</t>
  </si>
  <si>
    <t>Бухгалтерская технология проведения и оформления инвентаризации</t>
  </si>
  <si>
    <t>Проведение расчетов с бюджетом и внебюджетными фондами</t>
  </si>
  <si>
    <t>Организация расчетов с бюджетом и внебюджетными фондами</t>
  </si>
  <si>
    <t>Составление и использование бухгалтерской (финансовой) отчетности</t>
  </si>
  <si>
    <t>Технология составления бухгалтерской отчетности</t>
  </si>
  <si>
    <t>Основы анализа бухгалтерской отчетности</t>
  </si>
  <si>
    <t>ПМ.05</t>
  </si>
  <si>
    <t>МДК.В.05.01</t>
  </si>
  <si>
    <t>Организация работы кассира</t>
  </si>
  <si>
    <t>МДК.В.02.01</t>
  </si>
  <si>
    <t>МДК.В.03.01</t>
  </si>
  <si>
    <t>МДК.В.04.01</t>
  </si>
  <si>
    <t>МДК.В.04.02</t>
  </si>
  <si>
    <t>38.02.01   Экономика и бухгалтерский учет (отрасль "Промышленность")</t>
  </si>
  <si>
    <t>основного общего образования  - 2 года 10 месяцев</t>
  </si>
  <si>
    <t>Общеобразовательный цикл</t>
  </si>
  <si>
    <t>Русский язык</t>
  </si>
  <si>
    <t>Литература</t>
  </si>
  <si>
    <t xml:space="preserve">Иностранный язык   </t>
  </si>
  <si>
    <t>Основы безопасности жизнедеятельности</t>
  </si>
  <si>
    <t>Обществознание</t>
  </si>
  <si>
    <t>Естествознание</t>
  </si>
  <si>
    <t>Астрономия</t>
  </si>
  <si>
    <t>География</t>
  </si>
  <si>
    <t>ДЗ</t>
  </si>
  <si>
    <t xml:space="preserve">Математика </t>
  </si>
  <si>
    <t xml:space="preserve">Информатика   </t>
  </si>
  <si>
    <t>УД.01</t>
  </si>
  <si>
    <t>УД.02</t>
  </si>
  <si>
    <t>Квалификационный экзамен по ПМ.01</t>
  </si>
  <si>
    <t>Квалификационный экзамен по ПМ.02</t>
  </si>
  <si>
    <t>Квалификационный экзамен по ПМ.03</t>
  </si>
  <si>
    <t>Квалификационный экзамен по ПМ.04</t>
  </si>
  <si>
    <t>Квалификационный экзамен по ПМ.05</t>
  </si>
  <si>
    <t>Производственная практика (преддипломная)</t>
  </si>
  <si>
    <t>Разработчик ________________________ М.Ю.Зацепина</t>
  </si>
  <si>
    <t>Председатель ПЦМК_________________ Г.Н. Щучкина</t>
  </si>
  <si>
    <t>Зав.отделением______________________ М.Ю. Зацепина</t>
  </si>
  <si>
    <t>Зам.директора по УР ___________Е.М.Садыкова</t>
  </si>
  <si>
    <t>ОП.В.08</t>
  </si>
  <si>
    <t>14+2</t>
  </si>
  <si>
    <t>6+2</t>
  </si>
  <si>
    <t xml:space="preserve">1. Программа обучения по специальности: </t>
  </si>
  <si>
    <t>1.1. Выпускная квалификационная работа в форме дипломной работы</t>
  </si>
  <si>
    <r>
      <t xml:space="preserve">1.2. Государственные экзамены: </t>
    </r>
    <r>
      <rPr>
        <u/>
        <sz val="14"/>
        <rFont val="Times New Roman"/>
        <family val="1"/>
        <charset val="204"/>
      </rPr>
      <t>демонстрационный экзамен</t>
    </r>
  </si>
  <si>
    <t>История*</t>
  </si>
  <si>
    <t>Проект</t>
  </si>
  <si>
    <t>Общие компетенции профессионала (по уровням)</t>
  </si>
  <si>
    <t xml:space="preserve">Психология </t>
  </si>
  <si>
    <t>ОП.В.09</t>
  </si>
  <si>
    <t>Рынок труда и профессиональная карьера</t>
  </si>
  <si>
    <t xml:space="preserve">Индивидуальный проект </t>
  </si>
  <si>
    <t>ЕН.02</t>
  </si>
  <si>
    <t xml:space="preserve"> </t>
  </si>
  <si>
    <t xml:space="preserve">Основы бухгалтерского учета </t>
  </si>
  <si>
    <t xml:space="preserve">Документационное обеспечение управления </t>
  </si>
  <si>
    <t xml:space="preserve">Экономика организации </t>
  </si>
  <si>
    <t>5 ДЗ</t>
  </si>
  <si>
    <t>3 Э/ 6 ДЗ</t>
  </si>
  <si>
    <t xml:space="preserve">самостоятельная работа </t>
  </si>
  <si>
    <t xml:space="preserve">Преддипломная  практика </t>
  </si>
  <si>
    <t xml:space="preserve"> Всего </t>
  </si>
  <si>
    <t>ЭМ</t>
  </si>
  <si>
    <t>Форма обучения – очная</t>
  </si>
  <si>
    <t>Квалификация: бухгалтер</t>
  </si>
  <si>
    <t xml:space="preserve">ПМ.06 </t>
  </si>
  <si>
    <t>МДК.В.06.01</t>
  </si>
  <si>
    <t>УП.06</t>
  </si>
  <si>
    <t>ПП.06</t>
  </si>
  <si>
    <t xml:space="preserve">Квалификационный экзамен по ПМ.06 </t>
  </si>
  <si>
    <t>Экологические основы природопользования</t>
  </si>
  <si>
    <t>Основы предпринимательской деятельности</t>
  </si>
  <si>
    <t>Освоение работ по должности служащего: 23369 Кассир</t>
  </si>
  <si>
    <t xml:space="preserve">Освоение должности служащего: 23369 Кассир </t>
  </si>
  <si>
    <t>ДЗ*</t>
  </si>
  <si>
    <t xml:space="preserve">Освоение  должности служащего: "Кассир" </t>
  </si>
  <si>
    <t>4 Э/    5 ДЗ</t>
  </si>
  <si>
    <t>ОП.В.10</t>
  </si>
  <si>
    <t>2 Э/ 4 ДЗ</t>
  </si>
  <si>
    <t>6 Э/    8 ДЗ</t>
  </si>
  <si>
    <t xml:space="preserve">Председатель ПЦМК_________________ Е.А.Каргопольцева </t>
  </si>
  <si>
    <t xml:space="preserve">Выполнение дипломной работы   (всего  4  недели)  с                              по                                                    </t>
  </si>
  <si>
    <t xml:space="preserve">Защита дипломной работы   (всего 2  недели)  с                                              по </t>
  </si>
  <si>
    <t xml:space="preserve">   </t>
  </si>
  <si>
    <t xml:space="preserve">Обществознание </t>
  </si>
  <si>
    <t xml:space="preserve">Социально-значимая деятельность </t>
  </si>
  <si>
    <t>3 Э/ 7 ДЗ</t>
  </si>
  <si>
    <t xml:space="preserve">География </t>
  </si>
  <si>
    <t>КЭ</t>
  </si>
  <si>
    <t>Разработчик ________________________ С.Н. Дерявская</t>
  </si>
  <si>
    <t xml:space="preserve">Методист______________________Е.М.Лихачева </t>
  </si>
  <si>
    <t>ОУП.01</t>
  </si>
  <si>
    <t>ОУП.02</t>
  </si>
  <si>
    <t>ОУП.04</t>
  </si>
  <si>
    <t>Информатика</t>
  </si>
  <si>
    <t>Физика</t>
  </si>
  <si>
    <t>Химия</t>
  </si>
  <si>
    <t>Биология</t>
  </si>
  <si>
    <t>ОУП.09</t>
  </si>
  <si>
    <t>ОУП.13</t>
  </si>
  <si>
    <t>Общие учебные предметы</t>
  </si>
  <si>
    <t>Наименование циклов, предметов, профессиональных модулей, МДК, практик</t>
  </si>
  <si>
    <t>Дополнительные учебные предметы, курсы</t>
  </si>
  <si>
    <t>ДУПК 1</t>
  </si>
  <si>
    <t>Родной язык и (или) государственный язык республики Российской федерации/Родной язык</t>
  </si>
  <si>
    <t>ДУПК 2</t>
  </si>
  <si>
    <t xml:space="preserve">Экономика </t>
  </si>
  <si>
    <t xml:space="preserve">Информационные технологии в профессиональной деятельности/ Адаптивные информационные  технологии в профессиональной деятельности </t>
  </si>
  <si>
    <t>________________О.А. Смагина</t>
  </si>
  <si>
    <t>Выполнение дипломной работы (всего 4 недели) с 20.05.2026 по 16.06.2026 г.</t>
  </si>
  <si>
    <t>Защита дипломной работы (всего 2 недели) с 17.06.2026 по 30.06.2026 г.</t>
  </si>
  <si>
    <t xml:space="preserve">Государственные экзамены: демонстрационный экзамен с 17.06.2026 по 30.06.2026 г. </t>
  </si>
  <si>
    <t>ОУП.00</t>
  </si>
  <si>
    <t>ОУП.03</t>
  </si>
  <si>
    <t>ОУП.05</t>
  </si>
  <si>
    <t>ОУП.06</t>
  </si>
  <si>
    <t>ОУП.07</t>
  </si>
  <si>
    <t>ОУП.08</t>
  </si>
  <si>
    <t>ОУП.10</t>
  </si>
  <si>
    <t>ОУП.11</t>
  </si>
  <si>
    <t>ОУП.12</t>
  </si>
  <si>
    <t>ОУП.14</t>
  </si>
  <si>
    <t>МДК.01.01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</si>
</sst>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6" x14ac:knownFonts="1">
    <font>
      <sz val="10"/>
      <name val="Arial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4"/>
      <name val="Arial"/>
      <family val="2"/>
      <charset val="204"/>
    </font>
    <font>
      <u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8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5" fontId="10" fillId="0" borderId="1" xfId="0" applyNumberFormat="1" applyFont="1" applyBorder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165" fontId="10" fillId="0" borderId="1" xfId="0" applyNumberFormat="1" applyFont="1" applyFill="1" applyBorder="1"/>
    <xf numFmtId="0" fontId="4" fillId="0" borderId="1" xfId="0" applyFont="1" applyFill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9" fontId="11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10" fillId="0" borderId="0" xfId="1" applyFont="1"/>
    <xf numFmtId="0" fontId="10" fillId="0" borderId="0" xfId="1" applyFont="1" applyAlignment="1">
      <alignment vertical="center"/>
    </xf>
    <xf numFmtId="0" fontId="10" fillId="0" borderId="0" xfId="1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165" fontId="10" fillId="0" borderId="0" xfId="1" applyNumberFormat="1" applyFont="1" applyBorder="1"/>
    <xf numFmtId="0" fontId="4" fillId="0" borderId="0" xfId="1" applyFont="1" applyFill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0" fillId="0" borderId="0" xfId="1" applyFont="1" applyFill="1"/>
    <xf numFmtId="165" fontId="10" fillId="0" borderId="0" xfId="1" applyNumberFormat="1" applyFont="1" applyFill="1" applyBorder="1"/>
    <xf numFmtId="0" fontId="10" fillId="0" borderId="0" xfId="1" applyFont="1" applyFill="1" applyBorder="1"/>
    <xf numFmtId="0" fontId="13" fillId="0" borderId="0" xfId="1" applyFont="1" applyFill="1" applyBorder="1" applyAlignment="1">
      <alignment vertical="center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 vertical="center" wrapText="1"/>
    </xf>
    <xf numFmtId="1" fontId="5" fillId="0" borderId="0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vertical="center" wrapText="1"/>
    </xf>
    <xf numFmtId="1" fontId="8" fillId="0" borderId="1" xfId="1" applyNumberFormat="1" applyFont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/>
    <xf numFmtId="2" fontId="10" fillId="0" borderId="1" xfId="1" applyNumberFormat="1" applyFont="1" applyBorder="1"/>
    <xf numFmtId="1" fontId="10" fillId="0" borderId="2" xfId="1" applyNumberFormat="1" applyFont="1" applyBorder="1"/>
    <xf numFmtId="2" fontId="10" fillId="0" borderId="0" xfId="1" applyNumberFormat="1" applyFont="1" applyFill="1" applyBorder="1"/>
    <xf numFmtId="2" fontId="10" fillId="0" borderId="3" xfId="1" applyNumberFormat="1" applyFont="1" applyFill="1" applyBorder="1"/>
    <xf numFmtId="1" fontId="10" fillId="6" borderId="2" xfId="1" applyNumberFormat="1" applyFont="1" applyFill="1" applyBorder="1"/>
    <xf numFmtId="0" fontId="8" fillId="7" borderId="2" xfId="1" applyFont="1" applyFill="1" applyBorder="1" applyAlignment="1">
      <alignment horizontal="center" vertical="center" wrapText="1"/>
    </xf>
    <xf numFmtId="0" fontId="8" fillId="7" borderId="4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1" fontId="8" fillId="7" borderId="1" xfId="1" applyNumberFormat="1" applyFont="1" applyFill="1" applyBorder="1" applyAlignment="1">
      <alignment horizontal="center" vertical="center" wrapText="1"/>
    </xf>
    <xf numFmtId="0" fontId="16" fillId="7" borderId="1" xfId="1" applyFont="1" applyFill="1" applyBorder="1" applyAlignment="1">
      <alignment vertical="center" wrapText="1"/>
    </xf>
    <xf numFmtId="1" fontId="12" fillId="7" borderId="1" xfId="1" applyNumberFormat="1" applyFont="1" applyFill="1" applyBorder="1" applyAlignment="1">
      <alignment horizontal="center" vertical="center" wrapText="1"/>
    </xf>
    <xf numFmtId="1" fontId="8" fillId="7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Border="1"/>
    <xf numFmtId="0" fontId="8" fillId="0" borderId="2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3" fillId="0" borderId="0" xfId="1" applyFont="1" applyFill="1"/>
    <xf numFmtId="0" fontId="8" fillId="0" borderId="0" xfId="0" applyFont="1" applyBorder="1" applyAlignment="1">
      <alignment horizontal="center" vertical="center" textRotation="90" wrapText="1"/>
    </xf>
    <xf numFmtId="0" fontId="8" fillId="0" borderId="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13" fillId="0" borderId="0" xfId="1" applyFont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0" fontId="8" fillId="0" borderId="1" xfId="1" applyFont="1" applyBorder="1" applyAlignment="1">
      <alignment horizontal="center" wrapText="1"/>
    </xf>
    <xf numFmtId="0" fontId="8" fillId="0" borderId="0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7" borderId="1" xfId="1" applyFont="1" applyFill="1" applyBorder="1" applyAlignment="1">
      <alignment horizontal="center" vertical="center" wrapText="1"/>
    </xf>
    <xf numFmtId="1" fontId="13" fillId="7" borderId="1" xfId="1" applyNumberFormat="1" applyFont="1" applyFill="1" applyBorder="1" applyAlignment="1"/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 wrapText="1"/>
    </xf>
    <xf numFmtId="1" fontId="12" fillId="0" borderId="0" xfId="1" applyNumberFormat="1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0" fontId="12" fillId="7" borderId="2" xfId="1" applyFont="1" applyFill="1" applyBorder="1" applyAlignment="1">
      <alignment horizontal="center" vertical="center" wrapText="1"/>
    </xf>
    <xf numFmtId="0" fontId="12" fillId="7" borderId="4" xfId="1" applyFont="1" applyFill="1" applyBorder="1" applyAlignment="1">
      <alignment horizontal="center" vertical="center" wrapText="1"/>
    </xf>
    <xf numFmtId="0" fontId="12" fillId="7" borderId="5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1" fontId="12" fillId="0" borderId="1" xfId="1" applyNumberFormat="1" applyFont="1" applyFill="1" applyBorder="1" applyAlignment="1">
      <alignment horizontal="center" vertical="center" wrapText="1"/>
    </xf>
    <xf numFmtId="1" fontId="12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" fontId="12" fillId="0" borderId="1" xfId="1" applyNumberFormat="1" applyFont="1" applyFill="1" applyBorder="1" applyAlignment="1">
      <alignment horizontal="center" wrapText="1"/>
    </xf>
    <xf numFmtId="0" fontId="8" fillId="0" borderId="7" xfId="1" applyFont="1" applyFill="1" applyBorder="1" applyAlignment="1">
      <alignment horizontal="center" wrapText="1"/>
    </xf>
    <xf numFmtId="0" fontId="8" fillId="0" borderId="1" xfId="1" applyFont="1" applyBorder="1" applyAlignment="1">
      <alignment horizontal="right" vertical="center" wrapText="1"/>
    </xf>
    <xf numFmtId="0" fontId="8" fillId="7" borderId="7" xfId="1" applyFont="1" applyFill="1" applyBorder="1" applyAlignment="1">
      <alignment horizontal="center" wrapText="1"/>
    </xf>
    <xf numFmtId="0" fontId="15" fillId="0" borderId="1" xfId="1" applyFont="1" applyBorder="1" applyAlignment="1">
      <alignment horizontal="center" wrapText="1"/>
    </xf>
    <xf numFmtId="0" fontId="15" fillId="0" borderId="1" xfId="1" applyFont="1" applyBorder="1" applyAlignment="1">
      <alignment wrapText="1"/>
    </xf>
    <xf numFmtId="1" fontId="12" fillId="0" borderId="1" xfId="0" applyNumberFormat="1" applyFont="1" applyBorder="1" applyAlignment="1">
      <alignment horizontal="left" wrapText="1"/>
    </xf>
    <xf numFmtId="0" fontId="12" fillId="0" borderId="0" xfId="1" applyFont="1" applyBorder="1" applyAlignment="1">
      <alignment horizontal="left" vertical="center" wrapText="1"/>
    </xf>
    <xf numFmtId="1" fontId="12" fillId="0" borderId="0" xfId="0" applyNumberFormat="1" applyFont="1" applyBorder="1" applyAlignment="1">
      <alignment horizontal="left" wrapText="1"/>
    </xf>
    <xf numFmtId="164" fontId="12" fillId="0" borderId="0" xfId="1" applyNumberFormat="1" applyFont="1" applyBorder="1" applyAlignment="1">
      <alignment vertical="center"/>
    </xf>
    <xf numFmtId="0" fontId="12" fillId="0" borderId="0" xfId="1" applyFont="1" applyBorder="1" applyAlignment="1">
      <alignment horizontal="center" vertical="center" wrapText="1"/>
    </xf>
    <xf numFmtId="164" fontId="12" fillId="0" borderId="0" xfId="1" applyNumberFormat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wrapText="1"/>
    </xf>
    <xf numFmtId="0" fontId="13" fillId="0" borderId="0" xfId="1" applyFont="1" applyFill="1" applyBorder="1"/>
    <xf numFmtId="1" fontId="8" fillId="0" borderId="0" xfId="1" applyNumberFormat="1" applyFont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3" fillId="0" borderId="0" xfId="1" applyFont="1" applyBorder="1"/>
    <xf numFmtId="0" fontId="19" fillId="0" borderId="0" xfId="1" applyFont="1" applyAlignment="1">
      <alignment horizontal="center"/>
    </xf>
    <xf numFmtId="0" fontId="8" fillId="0" borderId="1" xfId="1" applyFont="1" applyBorder="1" applyAlignment="1">
      <alignment horizontal="left" vertical="center" wrapText="1" indent="1"/>
    </xf>
    <xf numFmtId="1" fontId="13" fillId="0" borderId="1" xfId="1" applyNumberFormat="1" applyFont="1" applyBorder="1" applyAlignment="1"/>
    <xf numFmtId="0" fontId="15" fillId="0" borderId="1" xfId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22" fillId="0" borderId="0" xfId="1" applyFont="1" applyFill="1" applyAlignment="1">
      <alignment vertical="center" wrapText="1"/>
    </xf>
    <xf numFmtId="0" fontId="8" fillId="0" borderId="0" xfId="1" applyFont="1" applyFill="1" applyBorder="1" applyAlignment="1">
      <alignment horizontal="center" vertical="center"/>
    </xf>
    <xf numFmtId="0" fontId="13" fillId="0" borderId="0" xfId="1" applyFont="1"/>
    <xf numFmtId="165" fontId="13" fillId="0" borderId="0" xfId="1" applyNumberFormat="1" applyFont="1" applyBorder="1"/>
    <xf numFmtId="165" fontId="13" fillId="0" borderId="0" xfId="1" applyNumberFormat="1" applyFont="1" applyFill="1" applyBorder="1"/>
    <xf numFmtId="0" fontId="17" fillId="0" borderId="1" xfId="1" applyFont="1" applyBorder="1" applyAlignment="1">
      <alignment vertical="center" wrapText="1"/>
    </xf>
    <xf numFmtId="1" fontId="19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wrapText="1"/>
    </xf>
    <xf numFmtId="0" fontId="8" fillId="0" borderId="7" xfId="1" applyFont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left" wrapText="1"/>
    </xf>
    <xf numFmtId="0" fontId="12" fillId="0" borderId="1" xfId="1" applyFont="1" applyBorder="1" applyAlignment="1">
      <alignment horizontal="left" wrapText="1"/>
    </xf>
    <xf numFmtId="0" fontId="12" fillId="0" borderId="8" xfId="1" applyFont="1" applyBorder="1" applyAlignment="1">
      <alignment horizontal="left" wrapText="1"/>
    </xf>
    <xf numFmtId="0" fontId="8" fillId="0" borderId="1" xfId="1" applyFont="1" applyBorder="1" applyAlignment="1">
      <alignment horizontal="center" textRotation="90" wrapText="1"/>
    </xf>
    <xf numFmtId="0" fontId="12" fillId="0" borderId="7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5" xfId="1" applyFont="1" applyBorder="1" applyAlignment="1">
      <alignment horizontal="center" textRotation="90" wrapText="1"/>
    </xf>
    <xf numFmtId="0" fontId="10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vertical="center"/>
      <protection locked="0"/>
    </xf>
    <xf numFmtId="0" fontId="10" fillId="0" borderId="0" xfId="1" applyFont="1" applyProtection="1">
      <protection locked="0"/>
    </xf>
    <xf numFmtId="0" fontId="10" fillId="0" borderId="0" xfId="1" applyFont="1" applyBorder="1" applyProtection="1"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7" fillId="0" borderId="0" xfId="1" applyFont="1" applyFill="1" applyBorder="1" applyAlignment="1" applyProtection="1">
      <alignment vertical="center" wrapText="1"/>
      <protection locked="0"/>
    </xf>
    <xf numFmtId="0" fontId="8" fillId="0" borderId="1" xfId="1" applyFont="1" applyBorder="1" applyAlignment="1" applyProtection="1">
      <alignment horizontal="center" textRotation="90" wrapText="1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16" fillId="0" borderId="0" xfId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3" fillId="0" borderId="1" xfId="1" applyNumberFormat="1" applyFont="1" applyBorder="1" applyAlignment="1" applyProtection="1">
      <alignment horizontal="center" vertical="center"/>
      <protection locked="0"/>
    </xf>
    <xf numFmtId="1" fontId="8" fillId="0" borderId="1" xfId="1" applyNumberFormat="1" applyFont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165" fontId="10" fillId="0" borderId="0" xfId="1" applyNumberFormat="1" applyFont="1" applyBorder="1" applyProtection="1">
      <protection locked="0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horizontal="left" vertical="center" wrapText="1"/>
      <protection locked="0"/>
    </xf>
    <xf numFmtId="164" fontId="12" fillId="0" borderId="1" xfId="1" applyNumberFormat="1" applyFont="1" applyBorder="1" applyAlignment="1" applyProtection="1">
      <alignment horizontal="center" vertical="center" wrapText="1"/>
      <protection locked="0"/>
    </xf>
    <xf numFmtId="1" fontId="12" fillId="0" borderId="1" xfId="1" applyNumberFormat="1" applyFont="1" applyBorder="1" applyAlignment="1" applyProtection="1">
      <alignment horizontal="center" vertical="center" wrapText="1"/>
      <protection locked="0"/>
    </xf>
    <xf numFmtId="1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1" fontId="6" fillId="8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1" xfId="1" applyFont="1" applyBorder="1" applyAlignment="1" applyProtection="1">
      <alignment vertical="center" wrapText="1"/>
      <protection locked="0"/>
    </xf>
    <xf numFmtId="1" fontId="8" fillId="0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left" vertical="center" wrapText="1"/>
      <protection locked="0"/>
    </xf>
    <xf numFmtId="0" fontId="12" fillId="0" borderId="1" xfId="1" applyFont="1" applyBorder="1" applyAlignment="1" applyProtection="1">
      <alignment vertical="center" wrapText="1"/>
      <protection locked="0"/>
    </xf>
    <xf numFmtId="1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Protection="1">
      <protection locked="0"/>
    </xf>
    <xf numFmtId="165" fontId="10" fillId="0" borderId="0" xfId="1" applyNumberFormat="1" applyFont="1" applyFill="1" applyBorder="1" applyProtection="1">
      <protection locked="0"/>
    </xf>
    <xf numFmtId="1" fontId="12" fillId="0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wrapText="1"/>
      <protection locked="0"/>
    </xf>
    <xf numFmtId="0" fontId="8" fillId="0" borderId="1" xfId="1" applyFont="1" applyFill="1" applyBorder="1" applyAlignment="1" applyProtection="1">
      <alignment horizontal="left" vertical="center" wrapText="1"/>
      <protection locked="0"/>
    </xf>
    <xf numFmtId="0" fontId="8" fillId="0" borderId="1" xfId="1" applyFont="1" applyBorder="1" applyAlignment="1" applyProtection="1">
      <alignment horizontal="center" wrapText="1"/>
      <protection locked="0"/>
    </xf>
    <xf numFmtId="16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wrapText="1"/>
      <protection locked="0"/>
    </xf>
    <xf numFmtId="0" fontId="8" fillId="0" borderId="0" xfId="1" applyFont="1" applyFill="1" applyBorder="1" applyAlignment="1" applyProtection="1">
      <alignment horizontal="right" vertical="center" wrapText="1"/>
      <protection locked="0"/>
    </xf>
    <xf numFmtId="0" fontId="21" fillId="0" borderId="1" xfId="1" applyFont="1" applyBorder="1" applyAlignment="1" applyProtection="1">
      <alignment horizontal="center"/>
      <protection locked="0"/>
    </xf>
    <xf numFmtId="0" fontId="15" fillId="0" borderId="1" xfId="1" applyFont="1" applyBorder="1" applyAlignment="1" applyProtection="1">
      <alignment horizontal="center" wrapText="1"/>
      <protection locked="0"/>
    </xf>
    <xf numFmtId="0" fontId="15" fillId="0" borderId="1" xfId="1" applyFont="1" applyBorder="1" applyAlignment="1" applyProtection="1">
      <alignment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textRotation="90" wrapText="1"/>
      <protection locked="0"/>
    </xf>
    <xf numFmtId="0" fontId="8" fillId="0" borderId="9" xfId="0" applyFont="1" applyBorder="1" applyAlignment="1" applyProtection="1">
      <alignment horizontal="center" vertical="center" textRotation="90" wrapText="1"/>
      <protection locked="0"/>
    </xf>
    <xf numFmtId="0" fontId="8" fillId="0" borderId="3" xfId="0" applyFont="1" applyBorder="1" applyAlignment="1" applyProtection="1">
      <alignment horizontal="center" vertical="center" textRotation="90" wrapText="1"/>
      <protection locked="0"/>
    </xf>
    <xf numFmtId="0" fontId="8" fillId="0" borderId="10" xfId="0" applyFont="1" applyBorder="1" applyAlignment="1" applyProtection="1">
      <alignment horizontal="center" vertical="center" textRotation="90" wrapText="1"/>
      <protection locked="0"/>
    </xf>
    <xf numFmtId="0" fontId="8" fillId="0" borderId="6" xfId="0" applyFont="1" applyBorder="1" applyAlignment="1" applyProtection="1">
      <alignment horizontal="center" vertical="center" textRotation="90" wrapText="1"/>
      <protection locked="0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12" fillId="0" borderId="0" xfId="1" applyFont="1" applyBorder="1" applyAlignment="1" applyProtection="1">
      <alignment horizontal="center" vertical="center" wrapText="1"/>
      <protection locked="0"/>
    </xf>
    <xf numFmtId="164" fontId="12" fillId="0" borderId="0" xfId="1" applyNumberFormat="1" applyFont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Border="1" applyAlignment="1" applyProtection="1">
      <alignment horizontal="center" wrapText="1"/>
      <protection locked="0"/>
    </xf>
    <xf numFmtId="164" fontId="12" fillId="0" borderId="0" xfId="1" applyNumberFormat="1" applyFont="1" applyBorder="1" applyAlignment="1" applyProtection="1">
      <alignment vertical="center"/>
      <protection locked="0"/>
    </xf>
    <xf numFmtId="0" fontId="13" fillId="0" borderId="0" xfId="1" applyFont="1" applyFill="1" applyProtection="1"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Border="1" applyAlignment="1" applyProtection="1">
      <alignment horizontal="center" vertical="center" wrapText="1"/>
      <protection locked="0"/>
    </xf>
    <xf numFmtId="164" fontId="4" fillId="0" borderId="0" xfId="1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 applyProtection="1">
      <alignment horizontal="center" wrapText="1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1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Border="1" applyProtection="1"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1" fontId="5" fillId="0" borderId="0" xfId="1" applyNumberFormat="1" applyFont="1" applyBorder="1" applyAlignment="1" applyProtection="1">
      <alignment horizontal="center" vertic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16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 applyProtection="1">
      <alignment vertical="center" wrapText="1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8" fillId="0" borderId="0" xfId="1" applyFont="1" applyBorder="1" applyAlignment="1" applyProtection="1">
      <alignment vertical="center" wrapText="1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13" fillId="0" borderId="0" xfId="1" applyFont="1" applyBorder="1" applyAlignment="1" applyProtection="1">
      <alignment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1" fontId="12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4" fillId="0" borderId="0" xfId="1" applyFont="1" applyFill="1" applyAlignment="1">
      <alignment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9" fillId="7" borderId="0" xfId="1" applyFont="1" applyFill="1" applyBorder="1" applyAlignment="1">
      <alignment horizontal="center" vertical="center" wrapText="1"/>
    </xf>
    <xf numFmtId="0" fontId="14" fillId="0" borderId="0" xfId="1" applyFont="1" applyFill="1" applyAlignment="1" applyProtection="1">
      <alignment vertical="center" wrapText="1"/>
      <protection locked="0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vertical="center" wrapText="1"/>
    </xf>
    <xf numFmtId="0" fontId="4" fillId="0" borderId="4" xfId="1" applyFont="1" applyFill="1" applyBorder="1" applyAlignment="1">
      <alignment vertical="center" wrapText="1"/>
    </xf>
    <xf numFmtId="0" fontId="4" fillId="0" borderId="5" xfId="1" applyFont="1" applyFill="1" applyBorder="1" applyAlignment="1">
      <alignment vertical="center" wrapText="1"/>
    </xf>
    <xf numFmtId="0" fontId="4" fillId="10" borderId="1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vertical="center" wrapText="1"/>
    </xf>
    <xf numFmtId="0" fontId="4" fillId="10" borderId="2" xfId="1" applyFont="1" applyFill="1" applyBorder="1" applyAlignment="1">
      <alignment horizontal="center" vertical="center" wrapText="1"/>
    </xf>
    <xf numFmtId="0" fontId="4" fillId="10" borderId="4" xfId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 wrapText="1"/>
    </xf>
    <xf numFmtId="0" fontId="5" fillId="10" borderId="7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10" borderId="7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Border="1"/>
    <xf numFmtId="0" fontId="4" fillId="0" borderId="0" xfId="1" applyFont="1" applyFill="1"/>
    <xf numFmtId="0" fontId="4" fillId="0" borderId="0" xfId="1" applyFont="1" applyFill="1" applyBorder="1"/>
    <xf numFmtId="165" fontId="4" fillId="0" borderId="0" xfId="1" applyNumberFormat="1" applyFont="1" applyBorder="1"/>
    <xf numFmtId="0" fontId="4" fillId="0" borderId="0" xfId="1" applyFont="1" applyFill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1" applyFont="1" applyFill="1" applyAlignment="1">
      <alignment horizontal="left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/>
    <xf numFmtId="165" fontId="4" fillId="10" borderId="0" xfId="1" applyNumberFormat="1" applyFont="1" applyFill="1" applyBorder="1"/>
    <xf numFmtId="0" fontId="4" fillId="10" borderId="0" xfId="1" applyFont="1" applyFill="1"/>
    <xf numFmtId="1" fontId="4" fillId="0" borderId="1" xfId="1" applyNumberFormat="1" applyFont="1" applyFill="1" applyBorder="1" applyAlignment="1">
      <alignment horizontal="center" vertical="center" wrapText="1"/>
    </xf>
    <xf numFmtId="165" fontId="4" fillId="7" borderId="0" xfId="1" applyNumberFormat="1" applyFont="1" applyFill="1" applyBorder="1"/>
    <xf numFmtId="0" fontId="4" fillId="7" borderId="0" xfId="1" applyFont="1" applyFill="1"/>
    <xf numFmtId="1" fontId="4" fillId="0" borderId="1" xfId="1" applyNumberFormat="1" applyFont="1" applyFill="1" applyBorder="1" applyAlignment="1">
      <alignment horizontal="center" wrapText="1"/>
    </xf>
    <xf numFmtId="165" fontId="4" fillId="0" borderId="0" xfId="1" applyNumberFormat="1" applyFont="1" applyFill="1" applyBorder="1"/>
    <xf numFmtId="0" fontId="4" fillId="6" borderId="0" xfId="1" applyFont="1" applyFill="1"/>
    <xf numFmtId="165" fontId="4" fillId="6" borderId="0" xfId="1" applyNumberFormat="1" applyFont="1" applyFill="1" applyBorder="1"/>
    <xf numFmtId="0" fontId="4" fillId="0" borderId="1" xfId="1" applyFont="1" applyFill="1" applyBorder="1" applyAlignment="1">
      <alignment horizontal="left" vertical="top" wrapText="1"/>
    </xf>
    <xf numFmtId="165" fontId="4" fillId="9" borderId="0" xfId="1" applyNumberFormat="1" applyFont="1" applyFill="1" applyBorder="1"/>
    <xf numFmtId="0" fontId="4" fillId="9" borderId="0" xfId="1" applyFont="1" applyFill="1"/>
    <xf numFmtId="0" fontId="4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wrapText="1"/>
    </xf>
    <xf numFmtId="0" fontId="5" fillId="0" borderId="7" xfId="1" applyFont="1" applyFill="1" applyBorder="1" applyAlignment="1">
      <alignment horizontal="center" wrapText="1"/>
    </xf>
    <xf numFmtId="0" fontId="25" fillId="0" borderId="1" xfId="1" applyFont="1" applyFill="1" applyBorder="1" applyAlignment="1">
      <alignment horizontal="center" wrapText="1"/>
    </xf>
    <xf numFmtId="0" fontId="25" fillId="0" borderId="1" xfId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center" wrapText="1"/>
    </xf>
    <xf numFmtId="0" fontId="4" fillId="0" borderId="8" xfId="1" applyFont="1" applyFill="1" applyBorder="1" applyAlignment="1">
      <alignment horizontal="left" wrapText="1"/>
    </xf>
    <xf numFmtId="1" fontId="4" fillId="0" borderId="5" xfId="0" applyNumberFormat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textRotation="90" wrapText="1"/>
    </xf>
    <xf numFmtId="1" fontId="4" fillId="0" borderId="0" xfId="0" applyNumberFormat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textRotation="90" wrapText="1"/>
    </xf>
    <xf numFmtId="0" fontId="2" fillId="0" borderId="1" xfId="1" applyFont="1" applyFill="1" applyBorder="1" applyAlignment="1">
      <alignment horizontal="center" textRotation="90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/>
    </xf>
    <xf numFmtId="0" fontId="24" fillId="10" borderId="7" xfId="1" applyFont="1" applyFill="1" applyBorder="1" applyAlignment="1">
      <alignment horizontal="center" vertical="center" wrapText="1"/>
    </xf>
    <xf numFmtId="0" fontId="24" fillId="10" borderId="9" xfId="1" applyFont="1" applyFill="1" applyBorder="1" applyAlignment="1">
      <alignment horizontal="center" vertical="center" wrapText="1"/>
    </xf>
    <xf numFmtId="0" fontId="24" fillId="0" borderId="7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wrapText="1"/>
    </xf>
    <xf numFmtId="0" fontId="4" fillId="0" borderId="6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left" wrapText="1"/>
    </xf>
    <xf numFmtId="0" fontId="4" fillId="0" borderId="13" xfId="1" applyFont="1" applyFill="1" applyBorder="1" applyAlignment="1">
      <alignment horizontal="left" wrapText="1"/>
    </xf>
    <xf numFmtId="0" fontId="4" fillId="0" borderId="8" xfId="1" applyFont="1" applyFill="1" applyBorder="1" applyAlignment="1">
      <alignment horizontal="left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12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left" wrapText="1"/>
    </xf>
    <xf numFmtId="1" fontId="4" fillId="0" borderId="4" xfId="0" applyNumberFormat="1" applyFont="1" applyFill="1" applyBorder="1" applyAlignment="1">
      <alignment horizontal="left" wrapText="1"/>
    </xf>
    <xf numFmtId="1" fontId="4" fillId="0" borderId="5" xfId="0" applyNumberFormat="1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10" borderId="7" xfId="1" applyFont="1" applyFill="1" applyBorder="1" applyAlignment="1">
      <alignment horizontal="center" vertical="center" wrapText="1"/>
    </xf>
    <xf numFmtId="0" fontId="4" fillId="1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textRotation="90" wrapText="1"/>
    </xf>
    <xf numFmtId="0" fontId="2" fillId="0" borderId="6" xfId="1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textRotation="90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10" borderId="7" xfId="1" applyFont="1" applyFill="1" applyBorder="1" applyAlignment="1">
      <alignment horizontal="center" vertical="center" wrapText="1"/>
    </xf>
    <xf numFmtId="0" fontId="2" fillId="10" borderId="9" xfId="1" applyFont="1" applyFill="1" applyBorder="1" applyAlignment="1">
      <alignment horizontal="center" vertical="center" wrapText="1"/>
    </xf>
    <xf numFmtId="0" fontId="2" fillId="10" borderId="6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textRotation="90" wrapText="1"/>
    </xf>
    <xf numFmtId="0" fontId="2" fillId="0" borderId="9" xfId="1" applyFont="1" applyFill="1" applyBorder="1" applyAlignment="1">
      <alignment horizontal="center" textRotation="90" wrapText="1"/>
    </xf>
    <xf numFmtId="0" fontId="2" fillId="0" borderId="6" xfId="1" applyFont="1" applyFill="1" applyBorder="1" applyAlignment="1">
      <alignment horizontal="center" textRotation="90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 wrapText="1"/>
    </xf>
    <xf numFmtId="1" fontId="5" fillId="0" borderId="5" xfId="1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textRotation="90" wrapText="1"/>
    </xf>
    <xf numFmtId="0" fontId="5" fillId="0" borderId="9" xfId="0" applyFont="1" applyBorder="1" applyAlignment="1">
      <alignment horizontal="center" textRotation="90" wrapText="1"/>
    </xf>
    <xf numFmtId="0" fontId="5" fillId="0" borderId="6" xfId="0" applyFont="1" applyBorder="1" applyAlignment="1">
      <alignment horizontal="center" textRotation="90" wrapText="1"/>
    </xf>
    <xf numFmtId="0" fontId="5" fillId="0" borderId="7" xfId="0" applyFont="1" applyBorder="1" applyAlignment="1">
      <alignment textRotation="90" wrapText="1"/>
    </xf>
    <xf numFmtId="0" fontId="5" fillId="0" borderId="9" xfId="0" applyFont="1" applyBorder="1" applyAlignment="1">
      <alignment textRotation="90" wrapText="1"/>
    </xf>
    <xf numFmtId="0" fontId="5" fillId="0" borderId="6" xfId="0" applyFont="1" applyBorder="1" applyAlignment="1">
      <alignment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textRotation="90" wrapText="1"/>
    </xf>
    <xf numFmtId="0" fontId="10" fillId="0" borderId="1" xfId="0" applyFont="1" applyBorder="1" applyAlignment="1"/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3" xfId="1" applyFont="1" applyBorder="1" applyAlignment="1" applyProtection="1">
      <alignment horizontal="left" vertical="center" wrapText="1"/>
      <protection locked="0"/>
    </xf>
    <xf numFmtId="0" fontId="8" fillId="0" borderId="0" xfId="1" applyFont="1" applyBorder="1" applyAlignment="1" applyProtection="1">
      <alignment horizontal="left" vertical="center" wrapText="1"/>
      <protection locked="0"/>
    </xf>
    <xf numFmtId="0" fontId="8" fillId="0" borderId="10" xfId="1" applyFont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0" xfId="1" applyFont="1" applyFill="1" applyBorder="1" applyAlignment="1" applyProtection="1">
      <alignment horizontal="left" vertical="center" wrapText="1"/>
      <protection locked="0"/>
    </xf>
    <xf numFmtId="0" fontId="12" fillId="0" borderId="10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Border="1" applyAlignment="1" applyProtection="1">
      <alignment horizontal="left" vertical="center" wrapText="1"/>
      <protection locked="0"/>
    </xf>
    <xf numFmtId="0" fontId="12" fillId="0" borderId="0" xfId="1" applyFont="1" applyBorder="1" applyAlignment="1" applyProtection="1">
      <alignment horizontal="left" vertical="center" wrapText="1"/>
      <protection locked="0"/>
    </xf>
    <xf numFmtId="0" fontId="12" fillId="0" borderId="10" xfId="1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textRotation="90" wrapText="1"/>
      <protection locked="0"/>
    </xf>
    <xf numFmtId="0" fontId="12" fillId="0" borderId="7" xfId="1" applyFont="1" applyBorder="1" applyAlignment="1" applyProtection="1">
      <alignment horizontal="center" vertical="center" wrapText="1"/>
      <protection locked="0"/>
    </xf>
    <xf numFmtId="0" fontId="12" fillId="0" borderId="6" xfId="1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18" fillId="0" borderId="0" xfId="1" applyFont="1" applyBorder="1" applyAlignment="1" applyProtection="1">
      <alignment horizontal="left" vertical="center" wrapText="1"/>
      <protection locked="0"/>
    </xf>
    <xf numFmtId="0" fontId="12" fillId="0" borderId="2" xfId="1" applyFont="1" applyBorder="1" applyAlignment="1" applyProtection="1">
      <alignment horizontal="center" vertical="center" wrapText="1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1" fontId="12" fillId="0" borderId="2" xfId="0" applyNumberFormat="1" applyFont="1" applyBorder="1" applyAlignment="1" applyProtection="1">
      <alignment horizontal="left" wrapText="1"/>
      <protection locked="0"/>
    </xf>
    <xf numFmtId="1" fontId="12" fillId="0" borderId="4" xfId="0" applyNumberFormat="1" applyFont="1" applyBorder="1" applyAlignment="1" applyProtection="1">
      <alignment horizontal="left" wrapText="1"/>
      <protection locked="0"/>
    </xf>
    <xf numFmtId="1" fontId="12" fillId="0" borderId="5" xfId="0" applyNumberFormat="1" applyFont="1" applyBorder="1" applyAlignment="1" applyProtection="1">
      <alignment horizontal="left" wrapTex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textRotation="90" wrapText="1"/>
      <protection locked="0"/>
    </xf>
    <xf numFmtId="0" fontId="8" fillId="0" borderId="3" xfId="1" applyFont="1" applyBorder="1" applyAlignment="1" applyProtection="1">
      <alignment horizontal="center" textRotation="90" wrapText="1"/>
      <protection locked="0"/>
    </xf>
    <xf numFmtId="0" fontId="8" fillId="0" borderId="11" xfId="1" applyFont="1" applyBorder="1" applyAlignment="1" applyProtection="1">
      <alignment horizontal="center" textRotation="90" wrapText="1"/>
      <protection locked="0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 applyProtection="1">
      <alignment horizontal="center" textRotation="90" wrapText="1"/>
      <protection locked="0"/>
    </xf>
    <xf numFmtId="0" fontId="8" fillId="0" borderId="9" xfId="1" applyFont="1" applyBorder="1" applyAlignment="1" applyProtection="1">
      <alignment horizontal="center" textRotation="90" wrapText="1"/>
      <protection locked="0"/>
    </xf>
    <xf numFmtId="0" fontId="8" fillId="0" borderId="6" xfId="1" applyFont="1" applyBorder="1" applyAlignment="1" applyProtection="1">
      <alignment horizontal="center" textRotation="90" wrapText="1"/>
      <protection locked="0"/>
    </xf>
    <xf numFmtId="0" fontId="5" fillId="7" borderId="2" xfId="1" applyFont="1" applyFill="1" applyBorder="1" applyAlignment="1" applyProtection="1">
      <alignment horizontal="center" vertical="center" wrapText="1"/>
      <protection locked="0"/>
    </xf>
    <xf numFmtId="0" fontId="5" fillId="7" borderId="4" xfId="1" applyFont="1" applyFill="1" applyBorder="1" applyAlignment="1" applyProtection="1">
      <alignment horizontal="center" vertical="center" wrapText="1"/>
      <protection locked="0"/>
    </xf>
    <xf numFmtId="0" fontId="5" fillId="7" borderId="5" xfId="1" applyFont="1" applyFill="1" applyBorder="1" applyAlignment="1" applyProtection="1">
      <alignment horizontal="center" vertic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textRotation="90" wrapText="1"/>
      <protection locked="0"/>
    </xf>
    <xf numFmtId="0" fontId="8" fillId="0" borderId="9" xfId="0" applyFont="1" applyBorder="1" applyAlignment="1" applyProtection="1">
      <alignment horizontal="center" vertical="center" textRotation="90" wrapText="1"/>
      <protection locked="0"/>
    </xf>
    <xf numFmtId="0" fontId="8" fillId="0" borderId="10" xfId="0" applyFont="1" applyBorder="1" applyAlignment="1" applyProtection="1">
      <alignment horizontal="center" vertical="center" textRotation="90" wrapText="1"/>
      <protection locked="0"/>
    </xf>
    <xf numFmtId="0" fontId="8" fillId="0" borderId="6" xfId="0" applyFont="1" applyBorder="1" applyAlignment="1" applyProtection="1">
      <alignment horizontal="center" vertical="center" textRotation="90" wrapText="1"/>
      <protection locked="0"/>
    </xf>
    <xf numFmtId="0" fontId="12" fillId="0" borderId="6" xfId="1" applyFont="1" applyBorder="1" applyAlignment="1" applyProtection="1">
      <alignment horizontal="left" vertical="center" wrapText="1"/>
      <protection locked="0"/>
    </xf>
    <xf numFmtId="0" fontId="12" fillId="0" borderId="12" xfId="1" applyFont="1" applyBorder="1" applyAlignment="1" applyProtection="1">
      <alignment horizontal="left" vertical="center" wrapText="1"/>
      <protection locked="0"/>
    </xf>
    <xf numFmtId="0" fontId="12" fillId="0" borderId="14" xfId="1" applyFont="1" applyBorder="1" applyAlignment="1" applyProtection="1">
      <alignment horizontal="left" vertical="center" wrapText="1"/>
      <protection locked="0"/>
    </xf>
    <xf numFmtId="0" fontId="12" fillId="0" borderId="15" xfId="1" applyFont="1" applyBorder="1" applyAlignment="1" applyProtection="1">
      <alignment horizontal="left" vertical="center" wrapText="1"/>
      <protection locked="0"/>
    </xf>
    <xf numFmtId="0" fontId="12" fillId="0" borderId="2" xfId="1" applyFont="1" applyBorder="1" applyAlignment="1" applyProtection="1">
      <alignment horizontal="left" wrapText="1"/>
      <protection locked="0"/>
    </xf>
    <xf numFmtId="0" fontId="12" fillId="0" borderId="4" xfId="1" applyFont="1" applyBorder="1" applyAlignment="1" applyProtection="1">
      <alignment horizontal="left" wrapText="1"/>
      <protection locked="0"/>
    </xf>
    <xf numFmtId="0" fontId="12" fillId="0" borderId="5" xfId="1" applyFont="1" applyBorder="1" applyAlignment="1" applyProtection="1">
      <alignment horizontal="left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12" fillId="0" borderId="7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8" fillId="0" borderId="3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wrapText="1"/>
    </xf>
    <xf numFmtId="0" fontId="12" fillId="0" borderId="11" xfId="1" applyFont="1" applyBorder="1" applyAlignment="1">
      <alignment horizontal="left" wrapText="1"/>
    </xf>
    <xf numFmtId="0" fontId="12" fillId="0" borderId="13" xfId="1" applyFont="1" applyBorder="1" applyAlignment="1">
      <alignment horizontal="left" wrapText="1"/>
    </xf>
    <xf numFmtId="0" fontId="12" fillId="0" borderId="8" xfId="1" applyFont="1" applyBorder="1" applyAlignment="1">
      <alignment horizontal="left" wrapText="1"/>
    </xf>
    <xf numFmtId="0" fontId="12" fillId="0" borderId="3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1" fontId="12" fillId="0" borderId="2" xfId="0" applyNumberFormat="1" applyFont="1" applyBorder="1" applyAlignment="1">
      <alignment horizontal="left" wrapText="1"/>
    </xf>
    <xf numFmtId="1" fontId="12" fillId="0" borderId="4" xfId="0" applyNumberFormat="1" applyFont="1" applyBorder="1" applyAlignment="1">
      <alignment horizontal="left" wrapText="1"/>
    </xf>
    <xf numFmtId="1" fontId="12" fillId="0" borderId="5" xfId="0" applyNumberFormat="1" applyFont="1" applyBorder="1" applyAlignment="1">
      <alignment horizontal="left" wrapText="1"/>
    </xf>
    <xf numFmtId="0" fontId="12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left" wrapText="1"/>
    </xf>
    <xf numFmtId="0" fontId="12" fillId="0" borderId="1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164" fontId="12" fillId="0" borderId="7" xfId="1" applyNumberFormat="1" applyFont="1" applyBorder="1" applyAlignment="1">
      <alignment horizontal="center" vertical="center" wrapText="1"/>
    </xf>
    <xf numFmtId="164" fontId="12" fillId="0" borderId="6" xfId="1" applyNumberFormat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1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textRotation="90" wrapText="1"/>
    </xf>
    <xf numFmtId="0" fontId="8" fillId="0" borderId="7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wrapText="1"/>
    </xf>
    <xf numFmtId="0" fontId="8" fillId="0" borderId="1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left" vertical="center" wrapText="1"/>
    </xf>
    <xf numFmtId="0" fontId="12" fillId="0" borderId="12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textRotation="90" wrapText="1"/>
    </xf>
    <xf numFmtId="0" fontId="12" fillId="0" borderId="10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textRotation="90" wrapText="1"/>
    </xf>
    <xf numFmtId="0" fontId="8" fillId="0" borderId="9" xfId="1" applyFont="1" applyBorder="1" applyAlignment="1">
      <alignment horizontal="center" textRotation="90" wrapText="1"/>
    </xf>
    <xf numFmtId="0" fontId="8" fillId="0" borderId="6" xfId="1" applyFont="1" applyBorder="1" applyAlignment="1">
      <alignment horizont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ew\Downloads\2%20&#1059;&#1055;%20%20%20&#1064;&#1040;&#1041;&#1051;&#1054;&#1053;%20&#1055;&#1043;&#10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УП"/>
      <sheetName val="ПрУП"/>
      <sheetName val="РУП (11 кл.)"/>
      <sheetName val="РУП (9 кл.)"/>
      <sheetName val="РУП (11 кл.-заочка)"/>
    </sheetNames>
    <sheetDataSet>
      <sheetData sheetId="0">
        <row r="79">
          <cell r="B79" t="str">
            <v>Всего  по учебным циклам</v>
          </cell>
        </row>
        <row r="83">
          <cell r="B83" t="str">
            <v>Производственная практика (преддипломная)</v>
          </cell>
        </row>
        <row r="84">
          <cell r="B84" t="str">
            <v>Промежуточная аттестация</v>
          </cell>
        </row>
        <row r="85">
          <cell r="B85" t="str">
            <v>Государственная итоговая аттестация</v>
          </cell>
        </row>
        <row r="86">
          <cell r="B86" t="str">
            <v>Подготовка выпускной квалификационной работы</v>
          </cell>
        </row>
        <row r="87">
          <cell r="B87" t="str">
            <v>Защита выпускной квалификационной работы</v>
          </cell>
        </row>
        <row r="88">
          <cell r="B88" t="str">
            <v>Каникулы</v>
          </cell>
        </row>
        <row r="89">
          <cell r="B89" t="str">
            <v>Итого: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8"/>
  <sheetViews>
    <sheetView tabSelected="1" view="pageBreakPreview" zoomScale="84" zoomScaleNormal="70" zoomScaleSheetLayoutView="84" workbookViewId="0">
      <selection activeCell="B29" sqref="B29"/>
    </sheetView>
  </sheetViews>
  <sheetFormatPr defaultRowHeight="15.75" x14ac:dyDescent="0.25"/>
  <cols>
    <col min="1" max="1" width="15.85546875" style="41" customWidth="1"/>
    <col min="2" max="2" width="42.28515625" style="359" customWidth="1"/>
    <col min="3" max="8" width="4.5703125" style="43" customWidth="1"/>
    <col min="9" max="11" width="4.7109375" style="43" hidden="1" customWidth="1"/>
    <col min="12" max="12" width="4.7109375" style="44" hidden="1" customWidth="1"/>
    <col min="13" max="13" width="7.7109375" style="41" customWidth="1"/>
    <col min="14" max="14" width="5.5703125" style="41" customWidth="1"/>
    <col min="15" max="15" width="8" style="41" customWidth="1"/>
    <col min="16" max="16" width="8.28515625" style="41" customWidth="1"/>
    <col min="17" max="17" width="6.140625" style="41" customWidth="1"/>
    <col min="18" max="18" width="7.28515625" style="44" customWidth="1"/>
    <col min="19" max="19" width="8.85546875" style="44" customWidth="1"/>
    <col min="20" max="20" width="5.85546875" style="44" customWidth="1"/>
    <col min="21" max="21" width="6.28515625" style="44" customWidth="1"/>
    <col min="22" max="22" width="7.7109375" style="44" customWidth="1"/>
    <col min="23" max="23" width="6.42578125" style="44" customWidth="1"/>
    <col min="24" max="24" width="7.7109375" style="44" customWidth="1"/>
    <col min="25" max="25" width="6.42578125" style="44" customWidth="1"/>
    <col min="26" max="26" width="7.7109375" style="41" customWidth="1"/>
    <col min="27" max="27" width="6.42578125" style="41" customWidth="1"/>
    <col min="28" max="28" width="7.7109375" style="41" customWidth="1"/>
    <col min="29" max="29" width="6.42578125" style="41" customWidth="1"/>
    <col min="30" max="30" width="7.7109375" style="41" customWidth="1"/>
    <col min="31" max="31" width="6.42578125" style="41" customWidth="1"/>
    <col min="32" max="32" width="7.7109375" style="41" customWidth="1"/>
    <col min="33" max="33" width="6.42578125" style="41" customWidth="1"/>
    <col min="34" max="37" width="10.7109375" style="41" hidden="1" customWidth="1"/>
    <col min="38" max="38" width="12.42578125" style="45" customWidth="1"/>
    <col min="39" max="39" width="9.140625" style="45" customWidth="1"/>
    <col min="40" max="40" width="19.42578125" style="351" customWidth="1"/>
    <col min="41" max="41" width="12.28515625" style="352" customWidth="1"/>
    <col min="42" max="16384" width="9.140625" style="351"/>
  </cols>
  <sheetData>
    <row r="1" spans="1:40" x14ac:dyDescent="0.25">
      <c r="A1" s="322"/>
      <c r="B1" s="347"/>
      <c r="C1" s="323"/>
      <c r="D1" s="323"/>
      <c r="E1" s="323"/>
      <c r="F1" s="323"/>
      <c r="G1" s="323"/>
      <c r="H1" s="323"/>
      <c r="I1" s="323"/>
      <c r="J1" s="323"/>
      <c r="K1" s="323"/>
      <c r="L1" s="324"/>
      <c r="M1" s="322"/>
      <c r="N1" s="322"/>
      <c r="O1" s="322"/>
      <c r="P1" s="322"/>
      <c r="Q1" s="322"/>
      <c r="R1" s="324"/>
      <c r="S1" s="324"/>
      <c r="T1" s="324"/>
      <c r="U1" s="324"/>
      <c r="V1" s="324"/>
      <c r="W1" s="324"/>
      <c r="X1" s="324"/>
      <c r="Y1" s="324"/>
      <c r="Z1" s="362"/>
      <c r="AA1" s="362"/>
      <c r="AB1" s="362" t="s">
        <v>136</v>
      </c>
      <c r="AC1" s="362"/>
      <c r="AD1" s="362"/>
      <c r="AE1" s="322"/>
      <c r="AF1" s="322"/>
      <c r="AG1" s="322"/>
      <c r="AH1" s="322"/>
      <c r="AI1" s="322"/>
      <c r="AJ1" s="322"/>
      <c r="AK1" s="322"/>
    </row>
    <row r="2" spans="1:40" x14ac:dyDescent="0.25">
      <c r="A2" s="322"/>
      <c r="B2" s="347"/>
      <c r="C2" s="323"/>
      <c r="D2" s="323"/>
      <c r="E2" s="323"/>
      <c r="F2" s="323"/>
      <c r="G2" s="323"/>
      <c r="H2" s="323"/>
      <c r="I2" s="323"/>
      <c r="J2" s="323"/>
      <c r="K2" s="323"/>
      <c r="L2" s="324"/>
      <c r="M2" s="322"/>
      <c r="N2" s="322"/>
      <c r="O2" s="322"/>
      <c r="P2" s="322"/>
      <c r="Q2" s="322"/>
      <c r="R2" s="322"/>
      <c r="S2" s="322"/>
      <c r="T2" s="322"/>
      <c r="U2" s="322"/>
      <c r="V2" s="324"/>
      <c r="W2" s="324"/>
      <c r="X2" s="324"/>
      <c r="Y2" s="324"/>
      <c r="Z2" s="362"/>
      <c r="AA2" s="362"/>
      <c r="AB2" s="362" t="s">
        <v>170</v>
      </c>
      <c r="AC2" s="362"/>
      <c r="AD2" s="362"/>
      <c r="AE2" s="322"/>
      <c r="AF2" s="322"/>
      <c r="AG2" s="322"/>
      <c r="AH2" s="322"/>
      <c r="AI2" s="322"/>
      <c r="AJ2" s="322"/>
      <c r="AK2" s="322"/>
    </row>
    <row r="3" spans="1:40" x14ac:dyDescent="0.25">
      <c r="A3" s="322"/>
      <c r="B3" s="347"/>
      <c r="C3" s="323"/>
      <c r="D3" s="323"/>
      <c r="E3" s="363"/>
      <c r="F3" s="363"/>
      <c r="G3" s="363"/>
      <c r="H3" s="363"/>
      <c r="I3" s="363"/>
      <c r="J3" s="363"/>
      <c r="K3" s="363"/>
      <c r="L3" s="360"/>
      <c r="M3" s="361"/>
      <c r="N3" s="364" t="s">
        <v>142</v>
      </c>
      <c r="O3" s="361"/>
      <c r="P3" s="361"/>
      <c r="Q3" s="361"/>
      <c r="R3" s="360"/>
      <c r="S3" s="324"/>
      <c r="T3" s="324"/>
      <c r="U3" s="324"/>
      <c r="V3" s="324"/>
      <c r="W3" s="324"/>
      <c r="X3" s="324"/>
      <c r="Y3" s="324"/>
      <c r="Z3" s="362"/>
      <c r="AA3" s="362"/>
      <c r="AB3" s="362" t="s">
        <v>342</v>
      </c>
      <c r="AC3" s="362"/>
      <c r="AD3" s="362"/>
      <c r="AE3" s="322"/>
      <c r="AF3" s="322"/>
      <c r="AG3" s="322"/>
      <c r="AH3" s="322"/>
      <c r="AI3" s="322"/>
      <c r="AJ3" s="322"/>
      <c r="AK3" s="322"/>
    </row>
    <row r="4" spans="1:40" x14ac:dyDescent="0.25">
      <c r="A4" s="322"/>
      <c r="B4" s="347"/>
      <c r="C4" s="323"/>
      <c r="D4" s="323"/>
      <c r="E4" s="363"/>
      <c r="F4" s="363"/>
      <c r="G4" s="363"/>
      <c r="H4" s="363"/>
      <c r="I4" s="363"/>
      <c r="J4" s="363"/>
      <c r="K4" s="363"/>
      <c r="L4" s="360"/>
      <c r="M4" s="361"/>
      <c r="N4" s="365" t="s">
        <v>55</v>
      </c>
      <c r="O4" s="361"/>
      <c r="P4" s="361"/>
      <c r="Q4" s="361"/>
      <c r="R4" s="360"/>
      <c r="S4" s="324"/>
      <c r="T4" s="324"/>
      <c r="U4" s="324"/>
      <c r="V4" s="324"/>
      <c r="W4" s="324"/>
      <c r="X4" s="324"/>
      <c r="Y4" s="324"/>
      <c r="Z4" s="362"/>
      <c r="AA4" s="362"/>
      <c r="AB4" s="362" t="s">
        <v>137</v>
      </c>
      <c r="AC4" s="362"/>
      <c r="AD4" s="362"/>
      <c r="AE4" s="322"/>
      <c r="AF4" s="322"/>
      <c r="AG4" s="322"/>
      <c r="AH4" s="322"/>
      <c r="AI4" s="322"/>
      <c r="AJ4" s="322"/>
      <c r="AK4" s="322"/>
    </row>
    <row r="5" spans="1:40" ht="7.5" customHeight="1" x14ac:dyDescent="0.25">
      <c r="A5" s="322"/>
      <c r="B5" s="347"/>
      <c r="C5" s="323"/>
      <c r="D5" s="323"/>
      <c r="E5" s="363"/>
      <c r="F5" s="363"/>
      <c r="G5" s="363"/>
      <c r="H5" s="363"/>
      <c r="I5" s="363"/>
      <c r="J5" s="363"/>
      <c r="K5" s="363"/>
      <c r="L5" s="360"/>
      <c r="M5" s="361"/>
      <c r="N5" s="365"/>
      <c r="O5" s="361"/>
      <c r="P5" s="361"/>
      <c r="Q5" s="361"/>
      <c r="R5" s="360"/>
      <c r="S5" s="324"/>
      <c r="T5" s="324"/>
      <c r="U5" s="324"/>
      <c r="V5" s="324"/>
      <c r="W5" s="324"/>
      <c r="X5" s="324"/>
      <c r="Y5" s="324"/>
      <c r="Z5" s="362"/>
      <c r="AA5" s="362"/>
      <c r="AB5" s="351"/>
      <c r="AC5" s="362"/>
      <c r="AD5" s="362"/>
      <c r="AE5" s="322"/>
      <c r="AF5" s="322"/>
      <c r="AG5" s="322"/>
      <c r="AH5" s="322"/>
      <c r="AI5" s="322"/>
      <c r="AJ5" s="322"/>
      <c r="AK5" s="322"/>
    </row>
    <row r="6" spans="1:40" x14ac:dyDescent="0.25">
      <c r="A6" s="322"/>
      <c r="B6" s="347"/>
      <c r="C6" s="323"/>
      <c r="D6" s="323"/>
      <c r="E6" s="363"/>
      <c r="F6" s="363"/>
      <c r="G6" s="363"/>
      <c r="H6" s="363"/>
      <c r="I6" s="363"/>
      <c r="J6" s="363"/>
      <c r="K6" s="363"/>
      <c r="L6" s="360"/>
      <c r="M6" s="361"/>
      <c r="N6" s="365" t="s">
        <v>208</v>
      </c>
      <c r="O6" s="361"/>
      <c r="P6" s="361"/>
      <c r="Q6" s="361"/>
      <c r="R6" s="360"/>
      <c r="S6" s="324"/>
      <c r="T6" s="324"/>
      <c r="U6" s="324"/>
      <c r="V6" s="324"/>
      <c r="W6" s="324"/>
      <c r="X6" s="324"/>
      <c r="Y6" s="324"/>
      <c r="Z6" s="366"/>
      <c r="AA6" s="366"/>
      <c r="AB6" s="366"/>
      <c r="AC6" s="366"/>
      <c r="AD6" s="366"/>
      <c r="AE6" s="322"/>
      <c r="AF6" s="322"/>
      <c r="AG6" s="322"/>
      <c r="AH6" s="322"/>
      <c r="AI6" s="322"/>
      <c r="AJ6" s="322"/>
      <c r="AK6" s="322"/>
    </row>
    <row r="7" spans="1:40" ht="9" customHeight="1" x14ac:dyDescent="0.25">
      <c r="A7" s="322"/>
      <c r="B7" s="347"/>
      <c r="C7" s="323"/>
      <c r="D7" s="323"/>
      <c r="E7" s="363"/>
      <c r="F7" s="363"/>
      <c r="G7" s="363"/>
      <c r="H7" s="363"/>
      <c r="I7" s="363"/>
      <c r="J7" s="363"/>
      <c r="K7" s="363"/>
      <c r="L7" s="360"/>
      <c r="M7" s="361"/>
      <c r="N7" s="365"/>
      <c r="O7" s="361"/>
      <c r="P7" s="361"/>
      <c r="Q7" s="361"/>
      <c r="R7" s="360"/>
      <c r="S7" s="324"/>
      <c r="T7" s="324"/>
      <c r="U7" s="324"/>
      <c r="V7" s="324"/>
      <c r="W7" s="324"/>
      <c r="X7" s="324"/>
      <c r="Y7" s="324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</row>
    <row r="8" spans="1:40" x14ac:dyDescent="0.25">
      <c r="A8" s="322"/>
      <c r="B8" s="347"/>
      <c r="C8" s="323"/>
      <c r="D8" s="323"/>
      <c r="E8" s="363"/>
      <c r="F8" s="363"/>
      <c r="G8" s="363"/>
      <c r="H8" s="363"/>
      <c r="I8" s="363"/>
      <c r="J8" s="363"/>
      <c r="K8" s="363"/>
      <c r="L8" s="360"/>
      <c r="M8" s="361"/>
      <c r="N8" s="365" t="s">
        <v>143</v>
      </c>
      <c r="O8" s="361"/>
      <c r="P8" s="361"/>
      <c r="Q8" s="361"/>
      <c r="R8" s="360"/>
      <c r="S8" s="324"/>
      <c r="T8" s="324"/>
      <c r="U8" s="324"/>
      <c r="V8" s="324"/>
      <c r="W8" s="324"/>
      <c r="X8" s="324"/>
      <c r="Y8" s="324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</row>
    <row r="9" spans="1:40" ht="9" customHeight="1" x14ac:dyDescent="0.25">
      <c r="A9" s="322"/>
      <c r="B9" s="347"/>
      <c r="C9" s="323"/>
      <c r="D9" s="323"/>
      <c r="E9" s="363"/>
      <c r="F9" s="363"/>
      <c r="G9" s="363"/>
      <c r="H9" s="363"/>
      <c r="I9" s="363"/>
      <c r="J9" s="363"/>
      <c r="K9" s="363"/>
      <c r="L9" s="360"/>
      <c r="M9" s="361"/>
      <c r="N9" s="365"/>
      <c r="O9" s="361"/>
      <c r="P9" s="361"/>
      <c r="Q9" s="361"/>
      <c r="R9" s="360"/>
      <c r="S9" s="324"/>
      <c r="T9" s="324"/>
      <c r="U9" s="324"/>
      <c r="V9" s="324"/>
      <c r="W9" s="324"/>
      <c r="X9" s="324"/>
      <c r="Y9" s="324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</row>
    <row r="10" spans="1:40" x14ac:dyDescent="0.25">
      <c r="A10" s="322"/>
      <c r="B10" s="347"/>
      <c r="C10" s="323"/>
      <c r="D10" s="323"/>
      <c r="E10" s="363"/>
      <c r="F10" s="363"/>
      <c r="G10" s="363"/>
      <c r="H10" s="363"/>
      <c r="I10" s="363"/>
      <c r="J10" s="363"/>
      <c r="K10" s="363"/>
      <c r="L10" s="360"/>
      <c r="M10" s="361"/>
      <c r="N10" s="365" t="s">
        <v>298</v>
      </c>
      <c r="O10" s="361"/>
      <c r="P10" s="361"/>
      <c r="Q10" s="361"/>
      <c r="R10" s="360"/>
      <c r="S10" s="324"/>
      <c r="T10" s="324"/>
      <c r="U10" s="324"/>
      <c r="V10" s="324"/>
      <c r="W10" s="324"/>
      <c r="X10" s="324"/>
      <c r="Y10" s="324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N10" s="353"/>
    </row>
    <row r="11" spans="1:40" ht="9" customHeight="1" x14ac:dyDescent="0.25">
      <c r="A11" s="322"/>
      <c r="B11" s="347"/>
      <c r="C11" s="323"/>
      <c r="D11" s="323"/>
      <c r="E11" s="363"/>
      <c r="F11" s="363"/>
      <c r="G11" s="363"/>
      <c r="H11" s="363"/>
      <c r="I11" s="363"/>
      <c r="J11" s="363"/>
      <c r="K11" s="363"/>
      <c r="L11" s="360"/>
      <c r="M11" s="361"/>
      <c r="N11" s="365"/>
      <c r="O11" s="361"/>
      <c r="P11" s="361"/>
      <c r="Q11" s="361"/>
      <c r="R11" s="360"/>
      <c r="S11" s="324"/>
      <c r="T11" s="324"/>
      <c r="U11" s="324"/>
      <c r="V11" s="324"/>
      <c r="W11" s="324"/>
      <c r="X11" s="324"/>
      <c r="Y11" s="324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N11" s="353"/>
    </row>
    <row r="12" spans="1:40" x14ac:dyDescent="0.25">
      <c r="A12" s="322"/>
      <c r="B12" s="347"/>
      <c r="C12" s="323"/>
      <c r="D12" s="323"/>
      <c r="E12" s="363"/>
      <c r="F12" s="363"/>
      <c r="G12" s="363"/>
      <c r="H12" s="363"/>
      <c r="I12" s="363"/>
      <c r="J12" s="363"/>
      <c r="K12" s="363"/>
      <c r="L12" s="360"/>
      <c r="M12" s="361"/>
      <c r="N12" s="365" t="s">
        <v>297</v>
      </c>
      <c r="O12" s="361"/>
      <c r="P12" s="361"/>
      <c r="Q12" s="361"/>
      <c r="R12" s="360"/>
      <c r="S12" s="324"/>
      <c r="T12" s="324"/>
      <c r="U12" s="324"/>
      <c r="V12" s="324"/>
      <c r="W12" s="324"/>
      <c r="X12" s="324"/>
      <c r="Y12" s="324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N12" s="353"/>
    </row>
    <row r="13" spans="1:40" x14ac:dyDescent="0.25">
      <c r="A13" s="322"/>
      <c r="B13" s="347"/>
      <c r="C13" s="323"/>
      <c r="D13" s="323"/>
      <c r="E13" s="363"/>
      <c r="F13" s="363"/>
      <c r="G13" s="363"/>
      <c r="H13" s="363"/>
      <c r="I13" s="363"/>
      <c r="J13" s="363"/>
      <c r="K13" s="363"/>
      <c r="L13" s="360"/>
      <c r="M13" s="361"/>
      <c r="N13" s="365" t="s">
        <v>56</v>
      </c>
      <c r="O13" s="361"/>
      <c r="P13" s="361"/>
      <c r="Q13" s="361"/>
      <c r="R13" s="360"/>
      <c r="S13" s="324"/>
      <c r="T13" s="324"/>
      <c r="U13" s="324"/>
      <c r="V13" s="324"/>
      <c r="W13" s="324"/>
      <c r="X13" s="324"/>
      <c r="Y13" s="324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N13" s="353"/>
    </row>
    <row r="14" spans="1:40" x14ac:dyDescent="0.25">
      <c r="A14" s="322"/>
      <c r="B14" s="347"/>
      <c r="C14" s="323"/>
      <c r="D14" s="323"/>
      <c r="E14" s="363"/>
      <c r="F14" s="363"/>
      <c r="G14" s="363"/>
      <c r="H14" s="363"/>
      <c r="I14" s="363"/>
      <c r="J14" s="363"/>
      <c r="K14" s="363"/>
      <c r="L14" s="360"/>
      <c r="M14" s="361"/>
      <c r="N14" s="365" t="s">
        <v>248</v>
      </c>
      <c r="O14" s="361"/>
      <c r="P14" s="361"/>
      <c r="Q14" s="361"/>
      <c r="R14" s="360"/>
      <c r="S14" s="324"/>
      <c r="T14" s="324"/>
      <c r="U14" s="324"/>
      <c r="V14" s="324"/>
      <c r="W14" s="324"/>
      <c r="X14" s="324"/>
      <c r="Y14" s="324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N14" s="353"/>
    </row>
    <row r="15" spans="1:40" ht="9" customHeight="1" x14ac:dyDescent="0.25">
      <c r="A15" s="322"/>
      <c r="B15" s="347"/>
      <c r="C15" s="323"/>
      <c r="D15" s="323"/>
      <c r="E15" s="323"/>
      <c r="F15" s="323"/>
      <c r="G15" s="323"/>
      <c r="H15" s="323"/>
      <c r="I15" s="323"/>
      <c r="J15" s="323"/>
      <c r="K15" s="323"/>
      <c r="L15" s="324"/>
      <c r="M15" s="322"/>
      <c r="N15" s="322"/>
      <c r="O15" s="322"/>
      <c r="P15" s="322"/>
      <c r="Q15" s="322"/>
      <c r="R15" s="324"/>
      <c r="S15" s="324"/>
      <c r="T15" s="324"/>
      <c r="U15" s="324"/>
      <c r="V15" s="324"/>
      <c r="W15" s="324"/>
      <c r="X15" s="324"/>
      <c r="Y15" s="324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N15" s="353"/>
    </row>
    <row r="16" spans="1:40" ht="26.25" customHeight="1" x14ac:dyDescent="0.25">
      <c r="A16" s="468" t="s">
        <v>54</v>
      </c>
      <c r="B16" s="469" t="s">
        <v>335</v>
      </c>
      <c r="C16" s="468" t="s">
        <v>84</v>
      </c>
      <c r="D16" s="468"/>
      <c r="E16" s="468"/>
      <c r="F16" s="468"/>
      <c r="G16" s="468"/>
      <c r="H16" s="468"/>
      <c r="I16" s="468"/>
      <c r="J16" s="468"/>
      <c r="K16" s="468"/>
      <c r="L16" s="468"/>
      <c r="M16" s="456" t="s">
        <v>175</v>
      </c>
      <c r="N16" s="454" t="s">
        <v>195</v>
      </c>
      <c r="O16" s="457"/>
      <c r="P16" s="457"/>
      <c r="Q16" s="457"/>
      <c r="R16" s="457"/>
      <c r="S16" s="457"/>
      <c r="T16" s="457"/>
      <c r="U16" s="457"/>
      <c r="V16" s="454" t="s">
        <v>95</v>
      </c>
      <c r="W16" s="457"/>
      <c r="X16" s="457"/>
      <c r="Y16" s="457"/>
      <c r="Z16" s="457"/>
      <c r="AA16" s="457"/>
      <c r="AB16" s="457"/>
      <c r="AC16" s="457"/>
      <c r="AD16" s="457"/>
      <c r="AE16" s="457"/>
      <c r="AF16" s="457"/>
      <c r="AG16" s="457"/>
      <c r="AH16" s="457"/>
      <c r="AI16" s="457"/>
      <c r="AJ16" s="457"/>
      <c r="AK16" s="455"/>
      <c r="AL16" s="68"/>
      <c r="AM16" s="68"/>
      <c r="AN16" s="353"/>
    </row>
    <row r="17" spans="1:41" x14ac:dyDescent="0.25">
      <c r="A17" s="468"/>
      <c r="B17" s="470"/>
      <c r="C17" s="459">
        <v>1</v>
      </c>
      <c r="D17" s="459">
        <v>2</v>
      </c>
      <c r="E17" s="472">
        <v>3</v>
      </c>
      <c r="F17" s="472">
        <v>4</v>
      </c>
      <c r="G17" s="459">
        <v>5</v>
      </c>
      <c r="H17" s="459">
        <v>6</v>
      </c>
      <c r="I17" s="472">
        <v>7</v>
      </c>
      <c r="J17" s="472">
        <v>8</v>
      </c>
      <c r="K17" s="472">
        <v>9</v>
      </c>
      <c r="L17" s="472">
        <v>10</v>
      </c>
      <c r="M17" s="456"/>
      <c r="N17" s="456" t="s">
        <v>87</v>
      </c>
      <c r="O17" s="454" t="s">
        <v>196</v>
      </c>
      <c r="P17" s="457"/>
      <c r="Q17" s="457"/>
      <c r="R17" s="457"/>
      <c r="S17" s="457"/>
      <c r="T17" s="457"/>
      <c r="U17" s="455"/>
      <c r="V17" s="454" t="s">
        <v>189</v>
      </c>
      <c r="W17" s="457"/>
      <c r="X17" s="457"/>
      <c r="Y17" s="455"/>
      <c r="Z17" s="454" t="s">
        <v>190</v>
      </c>
      <c r="AA17" s="457"/>
      <c r="AB17" s="457"/>
      <c r="AC17" s="455"/>
      <c r="AD17" s="458" t="s">
        <v>191</v>
      </c>
      <c r="AE17" s="458"/>
      <c r="AF17" s="458"/>
      <c r="AG17" s="458"/>
      <c r="AH17" s="458" t="s">
        <v>192</v>
      </c>
      <c r="AI17" s="458"/>
      <c r="AJ17" s="458" t="s">
        <v>204</v>
      </c>
      <c r="AK17" s="458"/>
      <c r="AL17" s="68"/>
      <c r="AM17" s="68"/>
      <c r="AN17" s="353"/>
    </row>
    <row r="18" spans="1:41" ht="29.25" customHeight="1" x14ac:dyDescent="0.25">
      <c r="A18" s="468"/>
      <c r="B18" s="470"/>
      <c r="C18" s="460"/>
      <c r="D18" s="460"/>
      <c r="E18" s="473"/>
      <c r="F18" s="473"/>
      <c r="G18" s="460"/>
      <c r="H18" s="460"/>
      <c r="I18" s="473"/>
      <c r="J18" s="473"/>
      <c r="K18" s="473"/>
      <c r="L18" s="473"/>
      <c r="M18" s="456"/>
      <c r="N18" s="456"/>
      <c r="O18" s="462" t="s">
        <v>187</v>
      </c>
      <c r="P18" s="463"/>
      <c r="Q18" s="463"/>
      <c r="R18" s="464"/>
      <c r="S18" s="465" t="s">
        <v>184</v>
      </c>
      <c r="T18" s="465" t="s">
        <v>185</v>
      </c>
      <c r="U18" s="465" t="s">
        <v>4</v>
      </c>
      <c r="V18" s="454" t="s">
        <v>88</v>
      </c>
      <c r="W18" s="455"/>
      <c r="X18" s="454" t="s">
        <v>89</v>
      </c>
      <c r="Y18" s="455"/>
      <c r="Z18" s="454" t="s">
        <v>90</v>
      </c>
      <c r="AA18" s="455"/>
      <c r="AB18" s="454" t="s">
        <v>91</v>
      </c>
      <c r="AC18" s="455"/>
      <c r="AD18" s="454" t="s">
        <v>92</v>
      </c>
      <c r="AE18" s="455"/>
      <c r="AF18" s="454" t="s">
        <v>93</v>
      </c>
      <c r="AG18" s="455"/>
      <c r="AH18" s="411" t="s">
        <v>102</v>
      </c>
      <c r="AI18" s="410" t="s">
        <v>103</v>
      </c>
      <c r="AJ18" s="411" t="s">
        <v>202</v>
      </c>
      <c r="AK18" s="410" t="s">
        <v>203</v>
      </c>
      <c r="AL18" s="68"/>
      <c r="AM18" s="68"/>
      <c r="AN18" s="353"/>
    </row>
    <row r="19" spans="1:41" ht="30" customHeight="1" x14ac:dyDescent="0.25">
      <c r="A19" s="468"/>
      <c r="B19" s="470"/>
      <c r="C19" s="460"/>
      <c r="D19" s="460"/>
      <c r="E19" s="473"/>
      <c r="F19" s="473"/>
      <c r="G19" s="460"/>
      <c r="H19" s="460"/>
      <c r="I19" s="473"/>
      <c r="J19" s="473"/>
      <c r="K19" s="473"/>
      <c r="L19" s="473"/>
      <c r="M19" s="456"/>
      <c r="N19" s="456"/>
      <c r="O19" s="456" t="s">
        <v>177</v>
      </c>
      <c r="P19" s="455" t="s">
        <v>188</v>
      </c>
      <c r="Q19" s="468"/>
      <c r="R19" s="468"/>
      <c r="S19" s="466"/>
      <c r="T19" s="466"/>
      <c r="U19" s="466"/>
      <c r="V19" s="327" t="s">
        <v>94</v>
      </c>
      <c r="W19" s="452" t="s">
        <v>293</v>
      </c>
      <c r="X19" s="327" t="s">
        <v>94</v>
      </c>
      <c r="Y19" s="452" t="s">
        <v>293</v>
      </c>
      <c r="Z19" s="327" t="s">
        <v>94</v>
      </c>
      <c r="AA19" s="452" t="s">
        <v>293</v>
      </c>
      <c r="AB19" s="327" t="s">
        <v>94</v>
      </c>
      <c r="AC19" s="452" t="s">
        <v>293</v>
      </c>
      <c r="AD19" s="327" t="s">
        <v>94</v>
      </c>
      <c r="AE19" s="452" t="s">
        <v>293</v>
      </c>
      <c r="AF19" s="327" t="s">
        <v>94</v>
      </c>
      <c r="AG19" s="452" t="s">
        <v>293</v>
      </c>
      <c r="AH19" s="410" t="s">
        <v>94</v>
      </c>
      <c r="AI19" s="410" t="s">
        <v>94</v>
      </c>
      <c r="AJ19" s="410" t="s">
        <v>94</v>
      </c>
      <c r="AK19" s="410" t="s">
        <v>94</v>
      </c>
      <c r="AL19" s="68"/>
      <c r="AM19" s="68"/>
      <c r="AN19" s="353"/>
    </row>
    <row r="20" spans="1:41" ht="68.25" customHeight="1" x14ac:dyDescent="0.25">
      <c r="A20" s="468"/>
      <c r="B20" s="471"/>
      <c r="C20" s="461"/>
      <c r="D20" s="461"/>
      <c r="E20" s="458"/>
      <c r="F20" s="458"/>
      <c r="G20" s="461"/>
      <c r="H20" s="461"/>
      <c r="I20" s="458"/>
      <c r="J20" s="458"/>
      <c r="K20" s="458"/>
      <c r="L20" s="458"/>
      <c r="M20" s="456"/>
      <c r="N20" s="456"/>
      <c r="O20" s="456"/>
      <c r="P20" s="412" t="s">
        <v>182</v>
      </c>
      <c r="Q20" s="413" t="s">
        <v>194</v>
      </c>
      <c r="R20" s="413" t="s">
        <v>48</v>
      </c>
      <c r="S20" s="467"/>
      <c r="T20" s="467"/>
      <c r="U20" s="467"/>
      <c r="V20" s="414">
        <v>17</v>
      </c>
      <c r="W20" s="453"/>
      <c r="X20" s="414">
        <v>24</v>
      </c>
      <c r="Y20" s="453"/>
      <c r="Z20" s="415">
        <v>17</v>
      </c>
      <c r="AA20" s="453"/>
      <c r="AB20" s="415">
        <v>24</v>
      </c>
      <c r="AC20" s="453"/>
      <c r="AD20" s="415">
        <v>17</v>
      </c>
      <c r="AE20" s="453"/>
      <c r="AF20" s="416">
        <v>24</v>
      </c>
      <c r="AG20" s="453"/>
      <c r="AH20" s="415">
        <f>'УП (11 кл.)'!X22</f>
        <v>0</v>
      </c>
      <c r="AI20" s="415">
        <f>'УП (11 кл.)'!Y22</f>
        <v>0</v>
      </c>
      <c r="AJ20" s="415">
        <f>'УП (11 кл.)'!Z22</f>
        <v>0</v>
      </c>
      <c r="AK20" s="416">
        <f>'УП (11 кл.)'!AA22</f>
        <v>0</v>
      </c>
      <c r="AL20" s="369" t="s">
        <v>101</v>
      </c>
      <c r="AM20" s="346">
        <f>Z20+AB20+AD20+AG20+AJ20+AK20+X20+V20</f>
        <v>99</v>
      </c>
      <c r="AN20" s="370" t="s">
        <v>100</v>
      </c>
      <c r="AO20" s="51"/>
    </row>
    <row r="21" spans="1:41" x14ac:dyDescent="0.25">
      <c r="A21" s="346" t="s">
        <v>346</v>
      </c>
      <c r="B21" s="371" t="s">
        <v>249</v>
      </c>
      <c r="C21" s="444"/>
      <c r="D21" s="445"/>
      <c r="E21" s="445"/>
      <c r="F21" s="445"/>
      <c r="G21" s="445"/>
      <c r="H21" s="445"/>
      <c r="I21" s="445"/>
      <c r="J21" s="445"/>
      <c r="K21" s="445"/>
      <c r="L21" s="446"/>
      <c r="M21" s="372">
        <f>M22+M37</f>
        <v>1476</v>
      </c>
      <c r="N21" s="372">
        <f t="shared" ref="N21:U21" si="0">N22+N37</f>
        <v>12</v>
      </c>
      <c r="O21" s="372">
        <f t="shared" si="0"/>
        <v>1464</v>
      </c>
      <c r="P21" s="372">
        <f t="shared" si="0"/>
        <v>654</v>
      </c>
      <c r="Q21" s="372">
        <f t="shared" si="0"/>
        <v>766</v>
      </c>
      <c r="R21" s="372">
        <f t="shared" si="0"/>
        <v>0</v>
      </c>
      <c r="S21" s="372">
        <f t="shared" si="0"/>
        <v>0</v>
      </c>
      <c r="T21" s="372">
        <f t="shared" si="0"/>
        <v>28</v>
      </c>
      <c r="U21" s="372">
        <f t="shared" si="0"/>
        <v>16</v>
      </c>
      <c r="V21" s="338"/>
      <c r="W21" s="338"/>
      <c r="X21" s="338"/>
      <c r="Y21" s="338"/>
      <c r="Z21" s="367"/>
      <c r="AA21" s="367"/>
      <c r="AB21" s="367"/>
      <c r="AC21" s="367"/>
      <c r="AD21" s="367"/>
      <c r="AE21" s="367"/>
      <c r="AF21" s="367"/>
      <c r="AG21" s="368"/>
      <c r="AH21" s="367"/>
      <c r="AI21" s="367"/>
      <c r="AJ21" s="367"/>
      <c r="AK21" s="368"/>
      <c r="AL21" s="369"/>
      <c r="AM21" s="58"/>
      <c r="AN21" s="370"/>
      <c r="AO21" s="51"/>
    </row>
    <row r="22" spans="1:41" x14ac:dyDescent="0.25">
      <c r="A22" s="346" t="s">
        <v>346</v>
      </c>
      <c r="B22" s="373" t="s">
        <v>334</v>
      </c>
      <c r="C22" s="444"/>
      <c r="D22" s="445"/>
      <c r="E22" s="445"/>
      <c r="F22" s="445"/>
      <c r="G22" s="445"/>
      <c r="H22" s="445"/>
      <c r="I22" s="445"/>
      <c r="J22" s="445"/>
      <c r="K22" s="445"/>
      <c r="L22" s="446"/>
      <c r="M22" s="346">
        <f>SUM(M23:M36)</f>
        <v>1396</v>
      </c>
      <c r="N22" s="346">
        <f t="shared" ref="N22:U22" si="1">SUM(N23:N36)</f>
        <v>12</v>
      </c>
      <c r="O22" s="346">
        <f t="shared" si="1"/>
        <v>1384</v>
      </c>
      <c r="P22" s="346">
        <f t="shared" si="1"/>
        <v>602</v>
      </c>
      <c r="Q22" s="346">
        <f t="shared" si="1"/>
        <v>738</v>
      </c>
      <c r="R22" s="346">
        <f t="shared" si="1"/>
        <v>0</v>
      </c>
      <c r="S22" s="346">
        <f t="shared" si="1"/>
        <v>0</v>
      </c>
      <c r="T22" s="346">
        <f t="shared" si="1"/>
        <v>28</v>
      </c>
      <c r="U22" s="346">
        <f t="shared" si="1"/>
        <v>16</v>
      </c>
      <c r="V22" s="338"/>
      <c r="W22" s="338"/>
      <c r="X22" s="338"/>
      <c r="Y22" s="338"/>
      <c r="Z22" s="367"/>
      <c r="AA22" s="367"/>
      <c r="AB22" s="367"/>
      <c r="AC22" s="367"/>
      <c r="AD22" s="367"/>
      <c r="AE22" s="367"/>
      <c r="AF22" s="367"/>
      <c r="AG22" s="368"/>
      <c r="AH22" s="367"/>
      <c r="AI22" s="367"/>
      <c r="AJ22" s="367"/>
      <c r="AK22" s="368"/>
      <c r="AL22" s="56">
        <f>SUM(V22:AG22)</f>
        <v>0</v>
      </c>
      <c r="AM22" s="374">
        <f>O22</f>
        <v>1384</v>
      </c>
      <c r="AN22" s="370"/>
      <c r="AO22" s="51"/>
    </row>
    <row r="23" spans="1:41" x14ac:dyDescent="0.25">
      <c r="A23" s="326" t="s">
        <v>325</v>
      </c>
      <c r="B23" s="377" t="s">
        <v>250</v>
      </c>
      <c r="C23" s="331"/>
      <c r="D23" s="331" t="s">
        <v>205</v>
      </c>
      <c r="E23" s="346"/>
      <c r="F23" s="346"/>
      <c r="G23" s="335"/>
      <c r="H23" s="335"/>
      <c r="I23" s="346"/>
      <c r="J23" s="346"/>
      <c r="K23" s="346"/>
      <c r="L23" s="346"/>
      <c r="M23" s="326">
        <f>O23</f>
        <v>78</v>
      </c>
      <c r="N23" s="326">
        <v>0</v>
      </c>
      <c r="O23" s="326">
        <f>P23+Q23+T23+U23</f>
        <v>78</v>
      </c>
      <c r="P23" s="326">
        <v>30</v>
      </c>
      <c r="Q23" s="326">
        <v>42</v>
      </c>
      <c r="R23" s="326"/>
      <c r="S23" s="341"/>
      <c r="T23" s="341">
        <v>2</v>
      </c>
      <c r="U23" s="341">
        <v>4</v>
      </c>
      <c r="V23" s="341">
        <v>30</v>
      </c>
      <c r="W23" s="341"/>
      <c r="X23" s="341">
        <v>48</v>
      </c>
      <c r="Y23" s="341"/>
      <c r="Z23" s="375"/>
      <c r="AA23" s="375"/>
      <c r="AB23" s="375"/>
      <c r="AC23" s="375"/>
      <c r="AD23" s="375"/>
      <c r="AE23" s="375"/>
      <c r="AF23" s="375"/>
      <c r="AG23" s="376"/>
      <c r="AH23" s="367"/>
      <c r="AI23" s="367"/>
      <c r="AJ23" s="367"/>
      <c r="AK23" s="368"/>
      <c r="AL23" s="56">
        <f t="shared" ref="AL23:AL55" si="2">SUM(V23:AG23)</f>
        <v>78</v>
      </c>
      <c r="AM23" s="374">
        <f t="shared" ref="AM23:AM87" si="3">O23</f>
        <v>78</v>
      </c>
      <c r="AN23" s="370">
        <f>N23+O23+T23+U23</f>
        <v>84</v>
      </c>
      <c r="AO23" s="51"/>
    </row>
    <row r="24" spans="1:41" x14ac:dyDescent="0.25">
      <c r="A24" s="326" t="s">
        <v>326</v>
      </c>
      <c r="B24" s="377" t="s">
        <v>251</v>
      </c>
      <c r="C24" s="331"/>
      <c r="D24" s="331" t="s">
        <v>258</v>
      </c>
      <c r="E24" s="346"/>
      <c r="F24" s="346"/>
      <c r="G24" s="335"/>
      <c r="H24" s="335"/>
      <c r="I24" s="346"/>
      <c r="J24" s="346"/>
      <c r="K24" s="346"/>
      <c r="L24" s="346"/>
      <c r="M24" s="326">
        <f t="shared" ref="M24:M35" si="4">O24</f>
        <v>108</v>
      </c>
      <c r="N24" s="326">
        <v>0</v>
      </c>
      <c r="O24" s="326">
        <f t="shared" ref="O24:O36" si="5">P24+Q24+T24+U24</f>
        <v>108</v>
      </c>
      <c r="P24" s="326">
        <v>50</v>
      </c>
      <c r="Q24" s="326">
        <v>58</v>
      </c>
      <c r="R24" s="326"/>
      <c r="S24" s="341"/>
      <c r="T24" s="341">
        <v>0</v>
      </c>
      <c r="U24" s="341">
        <v>0</v>
      </c>
      <c r="V24" s="341">
        <v>40</v>
      </c>
      <c r="W24" s="341"/>
      <c r="X24" s="341">
        <v>68</v>
      </c>
      <c r="Y24" s="341"/>
      <c r="Z24" s="375"/>
      <c r="AA24" s="375"/>
      <c r="AB24" s="375"/>
      <c r="AC24" s="375"/>
      <c r="AD24" s="375"/>
      <c r="AE24" s="375"/>
      <c r="AF24" s="375"/>
      <c r="AG24" s="376"/>
      <c r="AH24" s="367"/>
      <c r="AI24" s="367"/>
      <c r="AJ24" s="367"/>
      <c r="AK24" s="368"/>
      <c r="AL24" s="56">
        <f t="shared" si="2"/>
        <v>108</v>
      </c>
      <c r="AM24" s="374">
        <f t="shared" si="3"/>
        <v>108</v>
      </c>
      <c r="AN24" s="370">
        <f t="shared" ref="AN24:AN37" si="6">N24+O24+T24+U24</f>
        <v>108</v>
      </c>
      <c r="AO24" s="51"/>
    </row>
    <row r="25" spans="1:41" x14ac:dyDescent="0.25">
      <c r="A25" s="326" t="s">
        <v>347</v>
      </c>
      <c r="B25" s="377" t="s">
        <v>259</v>
      </c>
      <c r="C25" s="331"/>
      <c r="D25" s="331" t="s">
        <v>205</v>
      </c>
      <c r="E25" s="346"/>
      <c r="F25" s="346"/>
      <c r="G25" s="335"/>
      <c r="H25" s="335"/>
      <c r="I25" s="346"/>
      <c r="J25" s="346"/>
      <c r="K25" s="346"/>
      <c r="L25" s="346"/>
      <c r="M25" s="326">
        <f t="shared" si="4"/>
        <v>222</v>
      </c>
      <c r="N25" s="326">
        <v>0</v>
      </c>
      <c r="O25" s="326">
        <f t="shared" si="5"/>
        <v>222</v>
      </c>
      <c r="P25" s="326">
        <v>190</v>
      </c>
      <c r="Q25" s="326">
        <v>26</v>
      </c>
      <c r="R25" s="326"/>
      <c r="S25" s="341"/>
      <c r="T25" s="341">
        <v>2</v>
      </c>
      <c r="U25" s="341">
        <v>4</v>
      </c>
      <c r="V25" s="341">
        <v>100</v>
      </c>
      <c r="W25" s="341"/>
      <c r="X25" s="341">
        <v>122</v>
      </c>
      <c r="Y25" s="341"/>
      <c r="Z25" s="375"/>
      <c r="AA25" s="375"/>
      <c r="AB25" s="375"/>
      <c r="AC25" s="375"/>
      <c r="AD25" s="375"/>
      <c r="AE25" s="375"/>
      <c r="AF25" s="375"/>
      <c r="AG25" s="376"/>
      <c r="AH25" s="367"/>
      <c r="AI25" s="367"/>
      <c r="AJ25" s="367"/>
      <c r="AK25" s="368"/>
      <c r="AL25" s="56"/>
      <c r="AM25" s="374"/>
      <c r="AN25" s="370"/>
      <c r="AO25" s="51"/>
    </row>
    <row r="26" spans="1:41" x14ac:dyDescent="0.25">
      <c r="A26" s="326" t="s">
        <v>327</v>
      </c>
      <c r="B26" s="377" t="s">
        <v>252</v>
      </c>
      <c r="C26" s="331"/>
      <c r="D26" s="331" t="s">
        <v>258</v>
      </c>
      <c r="E26" s="346"/>
      <c r="F26" s="346"/>
      <c r="G26" s="335"/>
      <c r="H26" s="335"/>
      <c r="I26" s="346"/>
      <c r="J26" s="346"/>
      <c r="K26" s="346"/>
      <c r="L26" s="346"/>
      <c r="M26" s="326">
        <f t="shared" si="4"/>
        <v>108</v>
      </c>
      <c r="N26" s="326">
        <v>0</v>
      </c>
      <c r="O26" s="326">
        <f t="shared" si="5"/>
        <v>108</v>
      </c>
      <c r="P26" s="326">
        <v>2</v>
      </c>
      <c r="Q26" s="326">
        <v>106</v>
      </c>
      <c r="R26" s="326"/>
      <c r="S26" s="341"/>
      <c r="T26" s="341">
        <v>0</v>
      </c>
      <c r="U26" s="341">
        <f t="shared" ref="U26:U52" si="7">IF(OR(C26="Э",D26="Э",E26="Э",F26="Э",G26="Э",H26="Э",I26="Э",J26="Э",K26="Э",L26="Э"),6,0)</f>
        <v>0</v>
      </c>
      <c r="V26" s="341">
        <v>40</v>
      </c>
      <c r="W26" s="341"/>
      <c r="X26" s="341">
        <v>68</v>
      </c>
      <c r="Y26" s="341"/>
      <c r="Z26" s="375"/>
      <c r="AA26" s="375"/>
      <c r="AB26" s="375"/>
      <c r="AC26" s="375"/>
      <c r="AD26" s="375"/>
      <c r="AE26" s="375"/>
      <c r="AF26" s="375"/>
      <c r="AG26" s="376"/>
      <c r="AH26" s="367"/>
      <c r="AI26" s="367"/>
      <c r="AJ26" s="367"/>
      <c r="AK26" s="368"/>
      <c r="AL26" s="56">
        <f t="shared" si="2"/>
        <v>108</v>
      </c>
      <c r="AM26" s="374">
        <f t="shared" si="3"/>
        <v>108</v>
      </c>
      <c r="AN26" s="370">
        <f t="shared" si="6"/>
        <v>108</v>
      </c>
      <c r="AO26" s="51"/>
    </row>
    <row r="27" spans="1:41" x14ac:dyDescent="0.25">
      <c r="A27" s="326" t="s">
        <v>348</v>
      </c>
      <c r="B27" s="377" t="s">
        <v>328</v>
      </c>
      <c r="C27" s="331"/>
      <c r="D27" s="331" t="s">
        <v>205</v>
      </c>
      <c r="E27" s="346"/>
      <c r="F27" s="346"/>
      <c r="G27" s="335"/>
      <c r="H27" s="335"/>
      <c r="I27" s="346"/>
      <c r="J27" s="346"/>
      <c r="K27" s="346"/>
      <c r="L27" s="346"/>
      <c r="M27" s="326">
        <f t="shared" si="4"/>
        <v>218</v>
      </c>
      <c r="N27" s="326">
        <v>0</v>
      </c>
      <c r="O27" s="326">
        <f t="shared" si="5"/>
        <v>218</v>
      </c>
      <c r="P27" s="326">
        <v>4</v>
      </c>
      <c r="Q27" s="326">
        <v>208</v>
      </c>
      <c r="R27" s="326"/>
      <c r="S27" s="341"/>
      <c r="T27" s="341">
        <v>2</v>
      </c>
      <c r="U27" s="341">
        <v>4</v>
      </c>
      <c r="V27" s="341">
        <v>80</v>
      </c>
      <c r="W27" s="341"/>
      <c r="X27" s="341">
        <v>138</v>
      </c>
      <c r="Y27" s="341"/>
      <c r="Z27" s="375"/>
      <c r="AA27" s="375"/>
      <c r="AB27" s="375"/>
      <c r="AC27" s="375"/>
      <c r="AD27" s="375"/>
      <c r="AE27" s="375"/>
      <c r="AF27" s="375"/>
      <c r="AG27" s="376"/>
      <c r="AH27" s="367"/>
      <c r="AI27" s="367"/>
      <c r="AJ27" s="367"/>
      <c r="AK27" s="368"/>
      <c r="AL27" s="56">
        <f t="shared" si="2"/>
        <v>218</v>
      </c>
      <c r="AM27" s="374">
        <f t="shared" si="3"/>
        <v>218</v>
      </c>
      <c r="AN27" s="370"/>
      <c r="AO27" s="51"/>
    </row>
    <row r="28" spans="1:41" x14ac:dyDescent="0.25">
      <c r="A28" s="326" t="s">
        <v>349</v>
      </c>
      <c r="B28" s="377" t="s">
        <v>329</v>
      </c>
      <c r="C28" s="331"/>
      <c r="D28" s="331"/>
      <c r="E28" s="346"/>
      <c r="F28" s="346"/>
      <c r="G28" s="335"/>
      <c r="H28" s="335"/>
      <c r="I28" s="346"/>
      <c r="J28" s="346"/>
      <c r="K28" s="346"/>
      <c r="L28" s="346"/>
      <c r="M28" s="326">
        <f t="shared" si="4"/>
        <v>90</v>
      </c>
      <c r="N28" s="326">
        <v>0</v>
      </c>
      <c r="O28" s="326">
        <f t="shared" si="5"/>
        <v>90</v>
      </c>
      <c r="P28" s="326">
        <v>60</v>
      </c>
      <c r="Q28" s="326">
        <v>30</v>
      </c>
      <c r="R28" s="326"/>
      <c r="S28" s="341"/>
      <c r="T28" s="341"/>
      <c r="U28" s="341"/>
      <c r="V28" s="341">
        <v>40</v>
      </c>
      <c r="W28" s="341"/>
      <c r="X28" s="341">
        <v>50</v>
      </c>
      <c r="Y28" s="341"/>
      <c r="Z28" s="375"/>
      <c r="AA28" s="375"/>
      <c r="AB28" s="375"/>
      <c r="AC28" s="375"/>
      <c r="AD28" s="375"/>
      <c r="AE28" s="375"/>
      <c r="AF28" s="375"/>
      <c r="AG28" s="376"/>
      <c r="AH28" s="367"/>
      <c r="AI28" s="367"/>
      <c r="AJ28" s="367"/>
      <c r="AK28" s="368"/>
      <c r="AL28" s="56">
        <f t="shared" si="2"/>
        <v>90</v>
      </c>
      <c r="AM28" s="374"/>
      <c r="AN28" s="370"/>
      <c r="AO28" s="51"/>
    </row>
    <row r="29" spans="1:41" x14ac:dyDescent="0.25">
      <c r="A29" s="326" t="s">
        <v>350</v>
      </c>
      <c r="B29" s="377" t="s">
        <v>330</v>
      </c>
      <c r="C29" s="331"/>
      <c r="D29" s="331"/>
      <c r="E29" s="346"/>
      <c r="F29" s="346"/>
      <c r="G29" s="335"/>
      <c r="H29" s="335"/>
      <c r="I29" s="346"/>
      <c r="J29" s="346"/>
      <c r="K29" s="346"/>
      <c r="L29" s="346"/>
      <c r="M29" s="326">
        <v>44</v>
      </c>
      <c r="N29" s="326">
        <v>0</v>
      </c>
      <c r="O29" s="326">
        <f t="shared" si="5"/>
        <v>44</v>
      </c>
      <c r="P29" s="326">
        <v>24</v>
      </c>
      <c r="Q29" s="326">
        <v>20</v>
      </c>
      <c r="R29" s="326"/>
      <c r="S29" s="341"/>
      <c r="T29" s="341"/>
      <c r="U29" s="341"/>
      <c r="V29" s="341">
        <v>44</v>
      </c>
      <c r="W29" s="341"/>
      <c r="X29" s="341"/>
      <c r="Y29" s="341"/>
      <c r="Z29" s="375"/>
      <c r="AA29" s="375"/>
      <c r="AB29" s="375"/>
      <c r="AC29" s="375"/>
      <c r="AD29" s="375"/>
      <c r="AE29" s="375"/>
      <c r="AF29" s="375"/>
      <c r="AG29" s="376"/>
      <c r="AH29" s="367"/>
      <c r="AI29" s="367"/>
      <c r="AJ29" s="367"/>
      <c r="AK29" s="368"/>
      <c r="AL29" s="56"/>
      <c r="AM29" s="374"/>
      <c r="AN29" s="370"/>
      <c r="AO29" s="51"/>
    </row>
    <row r="30" spans="1:41" x14ac:dyDescent="0.25">
      <c r="A30" s="326" t="s">
        <v>351</v>
      </c>
      <c r="B30" s="377" t="s">
        <v>331</v>
      </c>
      <c r="C30" s="331"/>
      <c r="D30" s="331"/>
      <c r="E30" s="346"/>
      <c r="F30" s="346"/>
      <c r="G30" s="335"/>
      <c r="H30" s="335"/>
      <c r="I30" s="346"/>
      <c r="J30" s="346"/>
      <c r="K30" s="346"/>
      <c r="L30" s="346"/>
      <c r="M30" s="326">
        <v>38</v>
      </c>
      <c r="N30" s="326">
        <v>0</v>
      </c>
      <c r="O30" s="326">
        <f t="shared" si="5"/>
        <v>38</v>
      </c>
      <c r="P30" s="326">
        <v>20</v>
      </c>
      <c r="Q30" s="326">
        <v>18</v>
      </c>
      <c r="R30" s="326"/>
      <c r="S30" s="341"/>
      <c r="T30" s="341"/>
      <c r="U30" s="341"/>
      <c r="V30" s="341"/>
      <c r="W30" s="341"/>
      <c r="X30" s="341">
        <v>38</v>
      </c>
      <c r="Y30" s="341"/>
      <c r="Z30" s="375"/>
      <c r="AA30" s="375"/>
      <c r="AB30" s="375"/>
      <c r="AC30" s="375"/>
      <c r="AD30" s="375"/>
      <c r="AE30" s="375"/>
      <c r="AF30" s="375"/>
      <c r="AG30" s="376"/>
      <c r="AH30" s="367"/>
      <c r="AI30" s="367"/>
      <c r="AJ30" s="367"/>
      <c r="AK30" s="368"/>
      <c r="AL30" s="56"/>
      <c r="AM30" s="374"/>
      <c r="AN30" s="370"/>
      <c r="AO30" s="51"/>
    </row>
    <row r="31" spans="1:41" x14ac:dyDescent="0.25">
      <c r="A31" s="326" t="s">
        <v>332</v>
      </c>
      <c r="B31" s="377" t="s">
        <v>279</v>
      </c>
      <c r="C31" s="331" t="s">
        <v>258</v>
      </c>
      <c r="D31" s="331" t="s">
        <v>258</v>
      </c>
      <c r="E31" s="346"/>
      <c r="F31" s="346"/>
      <c r="G31" s="335"/>
      <c r="H31" s="335"/>
      <c r="I31" s="346"/>
      <c r="J31" s="346"/>
      <c r="K31" s="346"/>
      <c r="L31" s="346"/>
      <c r="M31" s="326">
        <f t="shared" si="4"/>
        <v>72</v>
      </c>
      <c r="N31" s="326">
        <v>0</v>
      </c>
      <c r="O31" s="326">
        <f t="shared" si="5"/>
        <v>72</v>
      </c>
      <c r="P31" s="326">
        <v>42</v>
      </c>
      <c r="Q31" s="326">
        <v>30</v>
      </c>
      <c r="R31" s="326"/>
      <c r="S31" s="341"/>
      <c r="T31" s="341">
        <v>0</v>
      </c>
      <c r="U31" s="341">
        <v>0</v>
      </c>
      <c r="V31" s="341">
        <v>32</v>
      </c>
      <c r="W31" s="341"/>
      <c r="X31" s="341">
        <v>40</v>
      </c>
      <c r="Y31" s="341"/>
      <c r="Z31" s="375"/>
      <c r="AA31" s="375"/>
      <c r="AB31" s="375"/>
      <c r="AC31" s="375"/>
      <c r="AD31" s="375"/>
      <c r="AE31" s="375"/>
      <c r="AF31" s="375"/>
      <c r="AG31" s="376"/>
      <c r="AH31" s="367"/>
      <c r="AI31" s="367"/>
      <c r="AJ31" s="367"/>
      <c r="AK31" s="368"/>
      <c r="AL31" s="56">
        <f t="shared" si="2"/>
        <v>72</v>
      </c>
      <c r="AM31" s="374">
        <f t="shared" si="3"/>
        <v>72</v>
      </c>
      <c r="AN31" s="370">
        <f t="shared" si="6"/>
        <v>72</v>
      </c>
      <c r="AO31" s="51"/>
    </row>
    <row r="32" spans="1:41" x14ac:dyDescent="0.25">
      <c r="A32" s="326" t="s">
        <v>352</v>
      </c>
      <c r="B32" s="377" t="s">
        <v>318</v>
      </c>
      <c r="C32" s="331"/>
      <c r="D32" s="331"/>
      <c r="E32" s="346" t="s">
        <v>258</v>
      </c>
      <c r="F32" s="346"/>
      <c r="G32" s="335"/>
      <c r="H32" s="335"/>
      <c r="I32" s="346"/>
      <c r="J32" s="346"/>
      <c r="K32" s="346"/>
      <c r="L32" s="346"/>
      <c r="M32" s="326">
        <f t="shared" si="4"/>
        <v>80</v>
      </c>
      <c r="N32" s="326">
        <v>0</v>
      </c>
      <c r="O32" s="326">
        <f t="shared" si="5"/>
        <v>80</v>
      </c>
      <c r="P32" s="326">
        <v>50</v>
      </c>
      <c r="Q32" s="326">
        <v>30</v>
      </c>
      <c r="R32" s="326"/>
      <c r="S32" s="341"/>
      <c r="T32" s="341">
        <v>0</v>
      </c>
      <c r="U32" s="341">
        <v>0</v>
      </c>
      <c r="V32" s="341">
        <v>20</v>
      </c>
      <c r="W32" s="341"/>
      <c r="X32" s="341">
        <v>30</v>
      </c>
      <c r="Y32" s="341"/>
      <c r="Z32" s="375">
        <v>30</v>
      </c>
      <c r="AA32" s="375"/>
      <c r="AB32" s="375"/>
      <c r="AC32" s="375"/>
      <c r="AD32" s="375"/>
      <c r="AE32" s="375"/>
      <c r="AF32" s="375"/>
      <c r="AG32" s="376"/>
      <c r="AH32" s="367"/>
      <c r="AI32" s="367"/>
      <c r="AJ32" s="367"/>
      <c r="AK32" s="368"/>
      <c r="AL32" s="56"/>
      <c r="AM32" s="374"/>
      <c r="AN32" s="370"/>
      <c r="AO32" s="51"/>
    </row>
    <row r="33" spans="1:41" x14ac:dyDescent="0.25">
      <c r="A33" s="326" t="s">
        <v>353</v>
      </c>
      <c r="B33" s="377" t="s">
        <v>321</v>
      </c>
      <c r="C33" s="331"/>
      <c r="D33" s="331" t="s">
        <v>258</v>
      </c>
      <c r="E33" s="346"/>
      <c r="F33" s="346"/>
      <c r="G33" s="335"/>
      <c r="H33" s="335"/>
      <c r="I33" s="346"/>
      <c r="J33" s="346"/>
      <c r="K33" s="346"/>
      <c r="L33" s="346"/>
      <c r="M33" s="326">
        <f t="shared" si="4"/>
        <v>120</v>
      </c>
      <c r="N33" s="326">
        <v>0</v>
      </c>
      <c r="O33" s="326">
        <f t="shared" si="5"/>
        <v>120</v>
      </c>
      <c r="P33" s="326">
        <v>90</v>
      </c>
      <c r="Q33" s="326">
        <v>30</v>
      </c>
      <c r="R33" s="326"/>
      <c r="S33" s="341"/>
      <c r="T33" s="341">
        <v>0</v>
      </c>
      <c r="U33" s="341">
        <v>0</v>
      </c>
      <c r="V33" s="341">
        <v>48</v>
      </c>
      <c r="W33" s="341"/>
      <c r="X33" s="341">
        <v>72</v>
      </c>
      <c r="Y33" s="341"/>
      <c r="Z33" s="375"/>
      <c r="AA33" s="375"/>
      <c r="AB33" s="375"/>
      <c r="AC33" s="375"/>
      <c r="AD33" s="375"/>
      <c r="AE33" s="375"/>
      <c r="AF33" s="375"/>
      <c r="AG33" s="376"/>
      <c r="AH33" s="367"/>
      <c r="AI33" s="367"/>
      <c r="AJ33" s="367"/>
      <c r="AK33" s="368"/>
      <c r="AL33" s="56"/>
      <c r="AM33" s="374"/>
      <c r="AN33" s="370"/>
      <c r="AO33" s="51"/>
    </row>
    <row r="34" spans="1:41" x14ac:dyDescent="0.25">
      <c r="A34" s="326" t="s">
        <v>354</v>
      </c>
      <c r="B34" s="377" t="s">
        <v>215</v>
      </c>
      <c r="C34" s="331" t="s">
        <v>258</v>
      </c>
      <c r="D34" s="331" t="s">
        <v>258</v>
      </c>
      <c r="E34" s="346"/>
      <c r="F34" s="346"/>
      <c r="G34" s="335"/>
      <c r="H34" s="335"/>
      <c r="I34" s="346"/>
      <c r="J34" s="346"/>
      <c r="K34" s="346"/>
      <c r="L34" s="346"/>
      <c r="M34" s="326">
        <f t="shared" si="4"/>
        <v>108</v>
      </c>
      <c r="N34" s="326">
        <v>0</v>
      </c>
      <c r="O34" s="326">
        <f t="shared" si="5"/>
        <v>108</v>
      </c>
      <c r="P34" s="326">
        <v>16</v>
      </c>
      <c r="Q34" s="326">
        <v>92</v>
      </c>
      <c r="R34" s="326"/>
      <c r="S34" s="341"/>
      <c r="T34" s="341">
        <v>0</v>
      </c>
      <c r="U34" s="341">
        <f t="shared" si="7"/>
        <v>0</v>
      </c>
      <c r="V34" s="341">
        <v>34</v>
      </c>
      <c r="W34" s="341"/>
      <c r="X34" s="341">
        <v>74</v>
      </c>
      <c r="Y34" s="341"/>
      <c r="Z34" s="375"/>
      <c r="AA34" s="375"/>
      <c r="AB34" s="375"/>
      <c r="AC34" s="375"/>
      <c r="AD34" s="375"/>
      <c r="AE34" s="375"/>
      <c r="AF34" s="375"/>
      <c r="AG34" s="376"/>
      <c r="AH34" s="367"/>
      <c r="AI34" s="367"/>
      <c r="AJ34" s="367"/>
      <c r="AK34" s="368"/>
      <c r="AL34" s="56">
        <f t="shared" si="2"/>
        <v>108</v>
      </c>
      <c r="AM34" s="374">
        <f t="shared" si="3"/>
        <v>108</v>
      </c>
      <c r="AN34" s="370">
        <f t="shared" si="6"/>
        <v>108</v>
      </c>
      <c r="AO34" s="51"/>
    </row>
    <row r="35" spans="1:41" ht="17.25" customHeight="1" x14ac:dyDescent="0.25">
      <c r="A35" s="326" t="s">
        <v>333</v>
      </c>
      <c r="B35" s="377" t="s">
        <v>253</v>
      </c>
      <c r="C35" s="331"/>
      <c r="D35" s="331" t="s">
        <v>258</v>
      </c>
      <c r="E35" s="346"/>
      <c r="F35" s="346"/>
      <c r="G35" s="335"/>
      <c r="H35" s="335"/>
      <c r="I35" s="346"/>
      <c r="J35" s="346"/>
      <c r="K35" s="346"/>
      <c r="L35" s="346"/>
      <c r="M35" s="326">
        <f t="shared" si="4"/>
        <v>72</v>
      </c>
      <c r="N35" s="326">
        <v>0</v>
      </c>
      <c r="O35" s="326">
        <f t="shared" si="5"/>
        <v>72</v>
      </c>
      <c r="P35" s="326">
        <v>24</v>
      </c>
      <c r="Q35" s="326">
        <v>48</v>
      </c>
      <c r="R35" s="326"/>
      <c r="S35" s="341"/>
      <c r="T35" s="341">
        <v>0</v>
      </c>
      <c r="U35" s="341">
        <f t="shared" si="7"/>
        <v>0</v>
      </c>
      <c r="V35" s="341"/>
      <c r="W35" s="341"/>
      <c r="X35" s="341">
        <v>72</v>
      </c>
      <c r="Y35" s="341"/>
      <c r="Z35" s="375"/>
      <c r="AA35" s="375"/>
      <c r="AB35" s="375"/>
      <c r="AC35" s="375"/>
      <c r="AD35" s="375"/>
      <c r="AE35" s="375"/>
      <c r="AF35" s="375"/>
      <c r="AG35" s="376"/>
      <c r="AH35" s="367"/>
      <c r="AI35" s="367"/>
      <c r="AJ35" s="367"/>
      <c r="AK35" s="368"/>
      <c r="AL35" s="56">
        <f t="shared" si="2"/>
        <v>72</v>
      </c>
      <c r="AM35" s="374">
        <f t="shared" si="3"/>
        <v>72</v>
      </c>
      <c r="AN35" s="370">
        <f t="shared" si="6"/>
        <v>72</v>
      </c>
      <c r="AO35" s="51"/>
    </row>
    <row r="36" spans="1:41" x14ac:dyDescent="0.25">
      <c r="A36" s="326" t="s">
        <v>355</v>
      </c>
      <c r="B36" s="377" t="s">
        <v>285</v>
      </c>
      <c r="C36" s="331"/>
      <c r="D36" s="331"/>
      <c r="E36" s="346"/>
      <c r="F36" s="346"/>
      <c r="G36" s="335"/>
      <c r="H36" s="335"/>
      <c r="I36" s="339"/>
      <c r="J36" s="339"/>
      <c r="K36" s="339"/>
      <c r="L36" s="340"/>
      <c r="M36" s="326">
        <f>N36+O36</f>
        <v>38</v>
      </c>
      <c r="N36" s="326">
        <v>12</v>
      </c>
      <c r="O36" s="326">
        <f t="shared" si="5"/>
        <v>26</v>
      </c>
      <c r="P36" s="326"/>
      <c r="Q36" s="326"/>
      <c r="R36" s="326"/>
      <c r="S36" s="341"/>
      <c r="T36" s="341">
        <v>22</v>
      </c>
      <c r="U36" s="341">
        <v>4</v>
      </c>
      <c r="V36" s="341">
        <v>0</v>
      </c>
      <c r="W36" s="341"/>
      <c r="X36" s="341">
        <v>26</v>
      </c>
      <c r="Y36" s="341">
        <v>12</v>
      </c>
      <c r="Z36" s="375"/>
      <c r="AA36" s="375"/>
      <c r="AB36" s="375"/>
      <c r="AC36" s="375"/>
      <c r="AD36" s="375"/>
      <c r="AE36" s="375"/>
      <c r="AF36" s="375"/>
      <c r="AG36" s="376"/>
      <c r="AH36" s="367"/>
      <c r="AI36" s="367"/>
      <c r="AJ36" s="367"/>
      <c r="AK36" s="368"/>
      <c r="AL36" s="56">
        <f t="shared" si="2"/>
        <v>38</v>
      </c>
      <c r="AM36" s="374">
        <f t="shared" si="3"/>
        <v>26</v>
      </c>
      <c r="AN36" s="370">
        <f t="shared" si="6"/>
        <v>64</v>
      </c>
      <c r="AO36" s="51"/>
    </row>
    <row r="37" spans="1:41" ht="31.5" x14ac:dyDescent="0.25">
      <c r="A37" s="346"/>
      <c r="B37" s="373" t="s">
        <v>336</v>
      </c>
      <c r="C37" s="444"/>
      <c r="D37" s="445"/>
      <c r="E37" s="445"/>
      <c r="F37" s="445"/>
      <c r="G37" s="445"/>
      <c r="H37" s="445"/>
      <c r="I37" s="445"/>
      <c r="J37" s="445"/>
      <c r="K37" s="445"/>
      <c r="L37" s="446"/>
      <c r="M37" s="346">
        <f>SUM(M38:M39)</f>
        <v>80</v>
      </c>
      <c r="N37" s="346">
        <f>SUM(N38:N39)</f>
        <v>0</v>
      </c>
      <c r="O37" s="346">
        <f t="shared" ref="O37:U37" si="8">SUM(O38:O39)</f>
        <v>80</v>
      </c>
      <c r="P37" s="346">
        <f t="shared" si="8"/>
        <v>52</v>
      </c>
      <c r="Q37" s="346">
        <f t="shared" si="8"/>
        <v>28</v>
      </c>
      <c r="R37" s="346">
        <f t="shared" si="8"/>
        <v>0</v>
      </c>
      <c r="S37" s="346">
        <f t="shared" si="8"/>
        <v>0</v>
      </c>
      <c r="T37" s="346">
        <f t="shared" si="8"/>
        <v>0</v>
      </c>
      <c r="U37" s="346">
        <f t="shared" si="8"/>
        <v>0</v>
      </c>
      <c r="V37" s="338"/>
      <c r="W37" s="338"/>
      <c r="X37" s="338"/>
      <c r="Y37" s="338"/>
      <c r="Z37" s="367"/>
      <c r="AA37" s="367"/>
      <c r="AB37" s="367"/>
      <c r="AC37" s="367"/>
      <c r="AD37" s="367"/>
      <c r="AE37" s="367"/>
      <c r="AF37" s="367"/>
      <c r="AG37" s="368"/>
      <c r="AH37" s="367"/>
      <c r="AI37" s="367"/>
      <c r="AJ37" s="367"/>
      <c r="AK37" s="368"/>
      <c r="AL37" s="56">
        <f t="shared" si="2"/>
        <v>0</v>
      </c>
      <c r="AM37" s="374">
        <f t="shared" si="3"/>
        <v>80</v>
      </c>
      <c r="AN37" s="370">
        <f t="shared" si="6"/>
        <v>80</v>
      </c>
      <c r="AO37" s="51"/>
    </row>
    <row r="38" spans="1:41" ht="47.25" x14ac:dyDescent="0.25">
      <c r="A38" s="326" t="s">
        <v>337</v>
      </c>
      <c r="B38" s="377" t="s">
        <v>338</v>
      </c>
      <c r="C38" s="331"/>
      <c r="D38" s="331" t="s">
        <v>258</v>
      </c>
      <c r="E38" s="326"/>
      <c r="F38" s="326"/>
      <c r="G38" s="331"/>
      <c r="H38" s="331"/>
      <c r="I38" s="326"/>
      <c r="J38" s="326"/>
      <c r="K38" s="326"/>
      <c r="L38" s="326"/>
      <c r="M38" s="326">
        <v>22</v>
      </c>
      <c r="N38" s="326">
        <v>0</v>
      </c>
      <c r="O38" s="326">
        <v>22</v>
      </c>
      <c r="P38" s="326">
        <v>10</v>
      </c>
      <c r="Q38" s="326">
        <v>12</v>
      </c>
      <c r="R38" s="326"/>
      <c r="S38" s="341"/>
      <c r="T38" s="341">
        <v>0</v>
      </c>
      <c r="U38" s="341">
        <f>IF(OR(C38="Э",D38="Э",E38="Э",F38="Э",G38="Э",H38="Э",I38="Э",J38="Э",K38="Э",L38="Э"),6,0)</f>
        <v>0</v>
      </c>
      <c r="V38" s="341">
        <v>22</v>
      </c>
      <c r="W38" s="341"/>
      <c r="X38" s="341"/>
      <c r="Y38" s="341"/>
      <c r="Z38" s="375"/>
      <c r="AA38" s="375"/>
      <c r="AB38" s="375"/>
      <c r="AC38" s="375"/>
      <c r="AD38" s="375"/>
      <c r="AE38" s="375"/>
      <c r="AF38" s="375"/>
      <c r="AG38" s="376"/>
      <c r="AH38" s="367"/>
      <c r="AI38" s="367"/>
      <c r="AJ38" s="367"/>
      <c r="AK38" s="368"/>
      <c r="AL38" s="56">
        <f t="shared" si="2"/>
        <v>22</v>
      </c>
      <c r="AM38" s="374">
        <f>O38</f>
        <v>22</v>
      </c>
      <c r="AN38" s="370"/>
      <c r="AO38" s="51"/>
    </row>
    <row r="39" spans="1:41" x14ac:dyDescent="0.25">
      <c r="A39" s="326" t="s">
        <v>339</v>
      </c>
      <c r="B39" s="377" t="s">
        <v>340</v>
      </c>
      <c r="C39" s="331" t="s">
        <v>287</v>
      </c>
      <c r="D39" s="331" t="s">
        <v>287</v>
      </c>
      <c r="E39" s="326" t="s">
        <v>258</v>
      </c>
      <c r="F39" s="326"/>
      <c r="G39" s="331"/>
      <c r="H39" s="331"/>
      <c r="I39" s="326"/>
      <c r="J39" s="326"/>
      <c r="K39" s="326"/>
      <c r="L39" s="326"/>
      <c r="M39" s="326">
        <f>N39+O39</f>
        <v>58</v>
      </c>
      <c r="N39" s="326">
        <v>0</v>
      </c>
      <c r="O39" s="326">
        <f>P39+Q39+T39+U39</f>
        <v>58</v>
      </c>
      <c r="P39" s="326">
        <v>42</v>
      </c>
      <c r="Q39" s="326">
        <v>16</v>
      </c>
      <c r="R39" s="326"/>
      <c r="S39" s="341"/>
      <c r="T39" s="341">
        <v>0</v>
      </c>
      <c r="U39" s="341">
        <v>0</v>
      </c>
      <c r="V39" s="341">
        <v>58</v>
      </c>
      <c r="W39" s="341"/>
      <c r="X39" s="341"/>
      <c r="Y39" s="341"/>
      <c r="Z39" s="375"/>
      <c r="AA39" s="375"/>
      <c r="AB39" s="375"/>
      <c r="AC39" s="375"/>
      <c r="AD39" s="375"/>
      <c r="AE39" s="375"/>
      <c r="AF39" s="375"/>
      <c r="AG39" s="376"/>
      <c r="AH39" s="367"/>
      <c r="AI39" s="367"/>
      <c r="AJ39" s="367"/>
      <c r="AK39" s="368"/>
      <c r="AL39" s="56">
        <f t="shared" si="2"/>
        <v>58</v>
      </c>
      <c r="AM39" s="374">
        <f>O39</f>
        <v>58</v>
      </c>
      <c r="AN39" s="370"/>
      <c r="AO39" s="51"/>
    </row>
    <row r="40" spans="1:41" s="382" customFormat="1" ht="31.5" x14ac:dyDescent="0.25">
      <c r="A40" s="346" t="s">
        <v>47</v>
      </c>
      <c r="B40" s="378" t="s">
        <v>154</v>
      </c>
      <c r="C40" s="444"/>
      <c r="D40" s="445"/>
      <c r="E40" s="445"/>
      <c r="F40" s="445"/>
      <c r="G40" s="445"/>
      <c r="H40" s="445"/>
      <c r="I40" s="445"/>
      <c r="J40" s="445"/>
      <c r="K40" s="445"/>
      <c r="L40" s="446"/>
      <c r="M40" s="372">
        <f>SUM(M41:M47)</f>
        <v>492</v>
      </c>
      <c r="N40" s="372">
        <f>SUM(N41:N47)</f>
        <v>24</v>
      </c>
      <c r="O40" s="372">
        <f t="shared" ref="O40:U40" si="9">SUM(O41:O47)</f>
        <v>468</v>
      </c>
      <c r="P40" s="372">
        <f t="shared" si="9"/>
        <v>160</v>
      </c>
      <c r="Q40" s="372">
        <f t="shared" si="9"/>
        <v>302</v>
      </c>
      <c r="R40" s="372">
        <f t="shared" si="9"/>
        <v>0</v>
      </c>
      <c r="S40" s="372">
        <f t="shared" si="9"/>
        <v>0</v>
      </c>
      <c r="T40" s="372">
        <f t="shared" si="9"/>
        <v>0</v>
      </c>
      <c r="U40" s="372">
        <f t="shared" si="9"/>
        <v>6</v>
      </c>
      <c r="V40" s="379"/>
      <c r="W40" s="379"/>
      <c r="X40" s="379"/>
      <c r="Y40" s="379"/>
      <c r="Z40" s="380"/>
      <c r="AA40" s="380"/>
      <c r="AB40" s="372"/>
      <c r="AC40" s="372"/>
      <c r="AD40" s="372"/>
      <c r="AE40" s="372"/>
      <c r="AF40" s="372"/>
      <c r="AG40" s="372"/>
      <c r="AH40" s="372"/>
      <c r="AI40" s="372"/>
      <c r="AJ40" s="372"/>
      <c r="AK40" s="372"/>
      <c r="AL40" s="56">
        <f t="shared" si="2"/>
        <v>0</v>
      </c>
      <c r="AM40" s="374">
        <f t="shared" si="3"/>
        <v>468</v>
      </c>
      <c r="AN40" s="353"/>
      <c r="AO40" s="381"/>
    </row>
    <row r="41" spans="1:41" x14ac:dyDescent="0.25">
      <c r="A41" s="326" t="str">
        <f>'УП (11 кл.)'!A24</f>
        <v>ОГСЭ.01</v>
      </c>
      <c r="B41" s="377" t="str">
        <f>'УП (11 кл.)'!B24</f>
        <v>Основы философии</v>
      </c>
      <c r="C41" s="331"/>
      <c r="D41" s="331"/>
      <c r="E41" s="326"/>
      <c r="F41" s="326" t="s">
        <v>258</v>
      </c>
      <c r="G41" s="331"/>
      <c r="H41" s="331"/>
      <c r="I41" s="326"/>
      <c r="J41" s="326"/>
      <c r="K41" s="326"/>
      <c r="L41" s="326"/>
      <c r="M41" s="383">
        <v>48</v>
      </c>
      <c r="N41" s="383">
        <v>4</v>
      </c>
      <c r="O41" s="383">
        <v>44</v>
      </c>
      <c r="P41" s="383">
        <v>30</v>
      </c>
      <c r="Q41" s="383">
        <v>14</v>
      </c>
      <c r="R41" s="383"/>
      <c r="S41" s="383"/>
      <c r="T41" s="383"/>
      <c r="U41" s="341">
        <f t="shared" si="7"/>
        <v>0</v>
      </c>
      <c r="V41" s="383"/>
      <c r="W41" s="383"/>
      <c r="X41" s="383"/>
      <c r="Y41" s="383"/>
      <c r="Z41" s="383"/>
      <c r="AA41" s="383"/>
      <c r="AB41" s="383">
        <v>44</v>
      </c>
      <c r="AC41" s="383">
        <v>4</v>
      </c>
      <c r="AD41" s="383"/>
      <c r="AE41" s="383"/>
      <c r="AF41" s="383"/>
      <c r="AG41" s="383"/>
      <c r="AH41" s="383">
        <f>'УП (11 кл.)'!X24</f>
        <v>0</v>
      </c>
      <c r="AI41" s="383">
        <f>'УП (11 кл.)'!Y24</f>
        <v>0</v>
      </c>
      <c r="AJ41" s="383">
        <f>'УП (11 кл.)'!Z24</f>
        <v>0</v>
      </c>
      <c r="AK41" s="383">
        <f>'УП (11 кл.)'!AA24</f>
        <v>0</v>
      </c>
      <c r="AL41" s="56">
        <f t="shared" si="2"/>
        <v>48</v>
      </c>
      <c r="AM41" s="374">
        <f t="shared" si="3"/>
        <v>44</v>
      </c>
      <c r="AN41" s="353"/>
      <c r="AO41" s="355"/>
    </row>
    <row r="42" spans="1:41" x14ac:dyDescent="0.25">
      <c r="A42" s="326" t="str">
        <f>'УП (11 кл.)'!A25</f>
        <v>ОГСЭ.02</v>
      </c>
      <c r="B42" s="377" t="str">
        <f>'УП (11 кл.)'!B25</f>
        <v>История</v>
      </c>
      <c r="C42" s="331"/>
      <c r="D42" s="331"/>
      <c r="E42" s="326" t="s">
        <v>287</v>
      </c>
      <c r="F42" s="326" t="s">
        <v>205</v>
      </c>
      <c r="G42" s="331"/>
      <c r="H42" s="331"/>
      <c r="I42" s="326"/>
      <c r="J42" s="326"/>
      <c r="K42" s="326"/>
      <c r="L42" s="326"/>
      <c r="M42" s="383">
        <v>48</v>
      </c>
      <c r="N42" s="383">
        <v>4</v>
      </c>
      <c r="O42" s="383">
        <v>44</v>
      </c>
      <c r="P42" s="383">
        <v>26</v>
      </c>
      <c r="Q42" s="383">
        <v>12</v>
      </c>
      <c r="R42" s="383"/>
      <c r="S42" s="383"/>
      <c r="T42" s="383"/>
      <c r="U42" s="341">
        <f t="shared" si="7"/>
        <v>6</v>
      </c>
      <c r="V42" s="383"/>
      <c r="W42" s="383"/>
      <c r="X42" s="383"/>
      <c r="Y42" s="383"/>
      <c r="Z42" s="383">
        <v>0</v>
      </c>
      <c r="AA42" s="383">
        <v>0</v>
      </c>
      <c r="AB42" s="383">
        <v>44</v>
      </c>
      <c r="AC42" s="383">
        <v>4</v>
      </c>
      <c r="AD42" s="383"/>
      <c r="AE42" s="383"/>
      <c r="AF42" s="383"/>
      <c r="AG42" s="383"/>
      <c r="AH42" s="383">
        <f>'УП (11 кл.)'!X25</f>
        <v>0</v>
      </c>
      <c r="AI42" s="383">
        <f>'УП (11 кл.)'!Y25</f>
        <v>0</v>
      </c>
      <c r="AJ42" s="383">
        <f>'УП (11 кл.)'!Z25</f>
        <v>0</v>
      </c>
      <c r="AK42" s="383">
        <f>'УП (11 кл.)'!AA25</f>
        <v>0</v>
      </c>
      <c r="AL42" s="56">
        <f t="shared" si="2"/>
        <v>48</v>
      </c>
      <c r="AM42" s="374">
        <f t="shared" si="3"/>
        <v>44</v>
      </c>
      <c r="AN42" s="353"/>
      <c r="AO42" s="355"/>
    </row>
    <row r="43" spans="1:41" x14ac:dyDescent="0.25">
      <c r="A43" s="326" t="str">
        <f>'УП (11 кл.)'!A26</f>
        <v>ОГСЭ.03</v>
      </c>
      <c r="B43" s="377" t="str">
        <f>'УП (11 кл.)'!B26</f>
        <v>Психология общения</v>
      </c>
      <c r="C43" s="331"/>
      <c r="D43" s="331"/>
      <c r="E43" s="326"/>
      <c r="F43" s="326" t="s">
        <v>258</v>
      </c>
      <c r="G43" s="331" t="s">
        <v>287</v>
      </c>
      <c r="H43" s="331"/>
      <c r="I43" s="326"/>
      <c r="J43" s="326"/>
      <c r="K43" s="326"/>
      <c r="L43" s="326"/>
      <c r="M43" s="383">
        <f>N43+O43</f>
        <v>58</v>
      </c>
      <c r="N43" s="383">
        <v>2</v>
      </c>
      <c r="O43" s="383">
        <v>56</v>
      </c>
      <c r="P43" s="383">
        <v>48</v>
      </c>
      <c r="Q43" s="383">
        <v>8</v>
      </c>
      <c r="R43" s="383"/>
      <c r="S43" s="383"/>
      <c r="T43" s="383"/>
      <c r="U43" s="341">
        <f t="shared" si="7"/>
        <v>0</v>
      </c>
      <c r="V43" s="383"/>
      <c r="W43" s="383"/>
      <c r="X43" s="383"/>
      <c r="Y43" s="383"/>
      <c r="Z43" s="383"/>
      <c r="AA43" s="383"/>
      <c r="AB43" s="383">
        <v>56</v>
      </c>
      <c r="AC43" s="383">
        <v>2</v>
      </c>
      <c r="AD43" s="383">
        <v>0</v>
      </c>
      <c r="AE43" s="383">
        <v>0</v>
      </c>
      <c r="AF43" s="383"/>
      <c r="AG43" s="383"/>
      <c r="AH43" s="383">
        <f>'УП (11 кл.)'!X26</f>
        <v>0</v>
      </c>
      <c r="AI43" s="383">
        <f>'УП (11 кл.)'!Y26</f>
        <v>0</v>
      </c>
      <c r="AJ43" s="383">
        <f>'УП (11 кл.)'!Z26</f>
        <v>0</v>
      </c>
      <c r="AK43" s="383">
        <f>'УП (11 кл.)'!AA26</f>
        <v>0</v>
      </c>
      <c r="AL43" s="56">
        <f t="shared" si="2"/>
        <v>58</v>
      </c>
      <c r="AM43" s="374">
        <f t="shared" si="3"/>
        <v>56</v>
      </c>
      <c r="AN43" s="353"/>
      <c r="AO43" s="355"/>
    </row>
    <row r="44" spans="1:41" ht="31.5" x14ac:dyDescent="0.25">
      <c r="A44" s="326" t="str">
        <f>'УП (11 кл.)'!A27</f>
        <v>ОГСЭ.04</v>
      </c>
      <c r="B44" s="377" t="str">
        <f>'УП (11 кл.)'!B27</f>
        <v>Иностранный язык в профессиональной деятельности</v>
      </c>
      <c r="C44" s="331"/>
      <c r="D44" s="331"/>
      <c r="E44" s="326"/>
      <c r="F44" s="326"/>
      <c r="G44" s="331" t="s">
        <v>258</v>
      </c>
      <c r="H44" s="331"/>
      <c r="I44" s="326"/>
      <c r="J44" s="326"/>
      <c r="K44" s="326"/>
      <c r="L44" s="326"/>
      <c r="M44" s="383">
        <v>76</v>
      </c>
      <c r="N44" s="383">
        <v>4</v>
      </c>
      <c r="O44" s="383">
        <v>72</v>
      </c>
      <c r="P44" s="383">
        <v>20</v>
      </c>
      <c r="Q44" s="383">
        <v>52</v>
      </c>
      <c r="R44" s="383"/>
      <c r="S44" s="383"/>
      <c r="T44" s="383"/>
      <c r="U44" s="341">
        <f t="shared" si="7"/>
        <v>0</v>
      </c>
      <c r="V44" s="383"/>
      <c r="W44" s="383"/>
      <c r="X44" s="383"/>
      <c r="Y44" s="383"/>
      <c r="Z44" s="383">
        <v>46</v>
      </c>
      <c r="AA44" s="383">
        <v>4</v>
      </c>
      <c r="AB44" s="383">
        <v>10</v>
      </c>
      <c r="AC44" s="383">
        <v>0</v>
      </c>
      <c r="AD44" s="383">
        <v>16</v>
      </c>
      <c r="AE44" s="383"/>
      <c r="AF44" s="383"/>
      <c r="AG44" s="383"/>
      <c r="AH44" s="383">
        <f>'УП (11 кл.)'!X27</f>
        <v>0</v>
      </c>
      <c r="AI44" s="383">
        <f>'УП (11 кл.)'!Y27</f>
        <v>0</v>
      </c>
      <c r="AJ44" s="383">
        <f>'УП (11 кл.)'!Z27</f>
        <v>0</v>
      </c>
      <c r="AK44" s="383">
        <f>'УП (11 кл.)'!AA27</f>
        <v>0</v>
      </c>
      <c r="AL44" s="56">
        <f t="shared" si="2"/>
        <v>76</v>
      </c>
      <c r="AM44" s="374">
        <f t="shared" si="3"/>
        <v>72</v>
      </c>
      <c r="AN44" s="353"/>
      <c r="AO44" s="355"/>
    </row>
    <row r="45" spans="1:41" x14ac:dyDescent="0.25">
      <c r="A45" s="326" t="str">
        <f>'УП (11 кл.)'!A28</f>
        <v>ОГСЭ.05</v>
      </c>
      <c r="B45" s="377" t="str">
        <f>'УП (11 кл.)'!B28</f>
        <v>Физическая культура</v>
      </c>
      <c r="C45" s="331"/>
      <c r="D45" s="331"/>
      <c r="E45" s="326" t="s">
        <v>258</v>
      </c>
      <c r="F45" s="326" t="s">
        <v>258</v>
      </c>
      <c r="G45" s="331" t="s">
        <v>258</v>
      </c>
      <c r="H45" s="331" t="s">
        <v>258</v>
      </c>
      <c r="I45" s="326"/>
      <c r="J45" s="326"/>
      <c r="K45" s="326"/>
      <c r="L45" s="326"/>
      <c r="M45" s="383">
        <f>N45+O45</f>
        <v>160</v>
      </c>
      <c r="N45" s="383">
        <v>0</v>
      </c>
      <c r="O45" s="383">
        <v>160</v>
      </c>
      <c r="P45" s="383">
        <f>'УП (11 кл.)'!O28</f>
        <v>0</v>
      </c>
      <c r="Q45" s="383">
        <v>160</v>
      </c>
      <c r="R45" s="383"/>
      <c r="S45" s="383"/>
      <c r="T45" s="383"/>
      <c r="U45" s="341">
        <f t="shared" si="7"/>
        <v>0</v>
      </c>
      <c r="V45" s="383"/>
      <c r="W45" s="383"/>
      <c r="X45" s="383"/>
      <c r="Y45" s="383"/>
      <c r="Z45" s="383">
        <v>62</v>
      </c>
      <c r="AA45" s="383"/>
      <c r="AB45" s="383">
        <v>40</v>
      </c>
      <c r="AC45" s="383"/>
      <c r="AD45" s="383">
        <v>44</v>
      </c>
      <c r="AE45" s="383"/>
      <c r="AF45" s="383">
        <v>14</v>
      </c>
      <c r="AG45" s="383"/>
      <c r="AH45" s="383">
        <f>'УП (11 кл.)'!X28</f>
        <v>0</v>
      </c>
      <c r="AI45" s="383">
        <f>'УП (11 кл.)'!Y28</f>
        <v>0</v>
      </c>
      <c r="AJ45" s="383">
        <f>'УП (11 кл.)'!Z28</f>
        <v>0</v>
      </c>
      <c r="AK45" s="383">
        <f>'УП (11 кл.)'!AA28</f>
        <v>0</v>
      </c>
      <c r="AL45" s="56">
        <f t="shared" si="2"/>
        <v>160</v>
      </c>
      <c r="AM45" s="374">
        <f t="shared" si="3"/>
        <v>160</v>
      </c>
      <c r="AN45" s="353"/>
      <c r="AO45" s="355"/>
    </row>
    <row r="46" spans="1:41" s="385" customFormat="1" ht="31.5" x14ac:dyDescent="0.25">
      <c r="A46" s="326" t="str">
        <f>'УП (11 кл.)'!A29</f>
        <v>ОГСЭ.В.06</v>
      </c>
      <c r="B46" s="377" t="s">
        <v>281</v>
      </c>
      <c r="C46" s="331"/>
      <c r="D46" s="331"/>
      <c r="E46" s="326"/>
      <c r="F46" s="326"/>
      <c r="G46" s="331" t="s">
        <v>258</v>
      </c>
      <c r="H46" s="331"/>
      <c r="I46" s="326"/>
      <c r="J46" s="326"/>
      <c r="K46" s="326"/>
      <c r="L46" s="326"/>
      <c r="M46" s="383">
        <f>N46+O46</f>
        <v>66</v>
      </c>
      <c r="N46" s="383">
        <v>10</v>
      </c>
      <c r="O46" s="383">
        <v>56</v>
      </c>
      <c r="P46" s="383">
        <v>36</v>
      </c>
      <c r="Q46" s="383">
        <v>20</v>
      </c>
      <c r="R46" s="383"/>
      <c r="S46" s="383"/>
      <c r="T46" s="383"/>
      <c r="U46" s="341">
        <f t="shared" si="7"/>
        <v>0</v>
      </c>
      <c r="V46" s="383">
        <v>18</v>
      </c>
      <c r="W46" s="383"/>
      <c r="X46" s="383"/>
      <c r="Y46" s="383"/>
      <c r="Z46" s="383">
        <v>20</v>
      </c>
      <c r="AA46" s="383">
        <v>8</v>
      </c>
      <c r="AB46" s="383"/>
      <c r="AC46" s="383"/>
      <c r="AD46" s="383">
        <v>18</v>
      </c>
      <c r="AE46" s="383">
        <v>2</v>
      </c>
      <c r="AF46" s="383"/>
      <c r="AG46" s="383"/>
      <c r="AH46" s="383">
        <f>'УП (11 кл.)'!X29</f>
        <v>0</v>
      </c>
      <c r="AI46" s="383">
        <f>'УП (11 кл.)'!Y29</f>
        <v>0</v>
      </c>
      <c r="AJ46" s="383">
        <f>'УП (11 кл.)'!Z29</f>
        <v>0</v>
      </c>
      <c r="AK46" s="383">
        <f>'УП (11 кл.)'!AA29</f>
        <v>0</v>
      </c>
      <c r="AL46" s="56">
        <f t="shared" si="2"/>
        <v>66</v>
      </c>
      <c r="AM46" s="374">
        <f t="shared" si="3"/>
        <v>56</v>
      </c>
      <c r="AN46" s="353"/>
      <c r="AO46" s="384"/>
    </row>
    <row r="47" spans="1:41" s="385" customFormat="1" x14ac:dyDescent="0.25">
      <c r="A47" s="326" t="s">
        <v>105</v>
      </c>
      <c r="B47" s="377" t="s">
        <v>319</v>
      </c>
      <c r="C47" s="331" t="s">
        <v>258</v>
      </c>
      <c r="D47" s="331" t="s">
        <v>258</v>
      </c>
      <c r="E47" s="331" t="s">
        <v>258</v>
      </c>
      <c r="F47" s="331" t="s">
        <v>258</v>
      </c>
      <c r="G47" s="331" t="s">
        <v>258</v>
      </c>
      <c r="H47" s="331" t="s">
        <v>258</v>
      </c>
      <c r="I47" s="342"/>
      <c r="J47" s="342"/>
      <c r="K47" s="342"/>
      <c r="L47" s="343"/>
      <c r="M47" s="383">
        <v>36</v>
      </c>
      <c r="N47" s="383">
        <v>0</v>
      </c>
      <c r="O47" s="383">
        <v>36</v>
      </c>
      <c r="P47" s="383">
        <v>0</v>
      </c>
      <c r="Q47" s="383">
        <v>36</v>
      </c>
      <c r="R47" s="383"/>
      <c r="S47" s="383"/>
      <c r="T47" s="383"/>
      <c r="U47" s="341">
        <v>0</v>
      </c>
      <c r="V47" s="383">
        <v>6</v>
      </c>
      <c r="W47" s="383"/>
      <c r="X47" s="383">
        <v>6</v>
      </c>
      <c r="Y47" s="383"/>
      <c r="Z47" s="383">
        <v>6</v>
      </c>
      <c r="AA47" s="383"/>
      <c r="AB47" s="383">
        <v>6</v>
      </c>
      <c r="AC47" s="383"/>
      <c r="AD47" s="383">
        <v>6</v>
      </c>
      <c r="AE47" s="383"/>
      <c r="AF47" s="383">
        <v>6</v>
      </c>
      <c r="AG47" s="383"/>
      <c r="AH47" s="383"/>
      <c r="AI47" s="383"/>
      <c r="AJ47" s="383"/>
      <c r="AK47" s="383"/>
      <c r="AL47" s="56"/>
      <c r="AM47" s="374">
        <f t="shared" si="3"/>
        <v>36</v>
      </c>
      <c r="AN47" s="353"/>
      <c r="AO47" s="384"/>
    </row>
    <row r="48" spans="1:41" s="382" customFormat="1" ht="31.5" x14ac:dyDescent="0.25">
      <c r="A48" s="346" t="s">
        <v>40</v>
      </c>
      <c r="B48" s="378" t="s">
        <v>155</v>
      </c>
      <c r="C48" s="447"/>
      <c r="D48" s="448"/>
      <c r="E48" s="448"/>
      <c r="F48" s="448"/>
      <c r="G48" s="448"/>
      <c r="H48" s="448"/>
      <c r="I48" s="448"/>
      <c r="J48" s="448"/>
      <c r="K48" s="448"/>
      <c r="L48" s="449"/>
      <c r="M48" s="372">
        <f>SUM(M49:M50)</f>
        <v>108</v>
      </c>
      <c r="N48" s="372">
        <f>SUM(N49:N50)</f>
        <v>10</v>
      </c>
      <c r="O48" s="372">
        <f t="shared" ref="O48:U48" si="10">SUM(O49:O50)</f>
        <v>98</v>
      </c>
      <c r="P48" s="372">
        <f t="shared" si="10"/>
        <v>58</v>
      </c>
      <c r="Q48" s="372">
        <f t="shared" si="10"/>
        <v>32</v>
      </c>
      <c r="R48" s="372">
        <f t="shared" si="10"/>
        <v>0</v>
      </c>
      <c r="S48" s="372">
        <f t="shared" si="10"/>
        <v>0</v>
      </c>
      <c r="T48" s="372">
        <f t="shared" si="10"/>
        <v>2</v>
      </c>
      <c r="U48" s="372">
        <f t="shared" si="10"/>
        <v>6</v>
      </c>
      <c r="V48" s="379"/>
      <c r="W48" s="379"/>
      <c r="X48" s="379"/>
      <c r="Y48" s="379"/>
      <c r="Z48" s="383"/>
      <c r="AA48" s="383"/>
      <c r="AB48" s="383"/>
      <c r="AC48" s="383"/>
      <c r="AD48" s="383"/>
      <c r="AE48" s="383"/>
      <c r="AF48" s="383"/>
      <c r="AG48" s="383"/>
      <c r="AH48" s="383">
        <f>'УП (11 кл.)'!X34</f>
        <v>0</v>
      </c>
      <c r="AI48" s="383">
        <f>'УП (11 кл.)'!Y34</f>
        <v>0</v>
      </c>
      <c r="AJ48" s="383">
        <f>'УП (11 кл.)'!Z34</f>
        <v>0</v>
      </c>
      <c r="AK48" s="383">
        <f>'УП (11 кл.)'!AA34</f>
        <v>0</v>
      </c>
      <c r="AL48" s="56">
        <f t="shared" si="2"/>
        <v>0</v>
      </c>
      <c r="AM48" s="374">
        <f t="shared" si="3"/>
        <v>98</v>
      </c>
      <c r="AN48" s="353"/>
      <c r="AO48" s="381"/>
    </row>
    <row r="49" spans="1:41" x14ac:dyDescent="0.25">
      <c r="A49" s="326" t="s">
        <v>38</v>
      </c>
      <c r="B49" s="88" t="s">
        <v>259</v>
      </c>
      <c r="C49" s="331"/>
      <c r="D49" s="331"/>
      <c r="E49" s="326"/>
      <c r="F49" s="326" t="s">
        <v>205</v>
      </c>
      <c r="G49" s="331"/>
      <c r="H49" s="331"/>
      <c r="I49" s="342"/>
      <c r="J49" s="342"/>
      <c r="K49" s="342"/>
      <c r="L49" s="343"/>
      <c r="M49" s="383">
        <v>72</v>
      </c>
      <c r="N49" s="383">
        <v>6</v>
      </c>
      <c r="O49" s="383">
        <v>66</v>
      </c>
      <c r="P49" s="383">
        <v>38</v>
      </c>
      <c r="Q49" s="383">
        <v>20</v>
      </c>
      <c r="R49" s="383"/>
      <c r="S49" s="383"/>
      <c r="T49" s="383">
        <v>2</v>
      </c>
      <c r="U49" s="341">
        <v>6</v>
      </c>
      <c r="V49" s="379"/>
      <c r="W49" s="379"/>
      <c r="X49" s="379"/>
      <c r="Y49" s="379"/>
      <c r="Z49" s="383">
        <v>34</v>
      </c>
      <c r="AA49" s="383">
        <v>6</v>
      </c>
      <c r="AB49" s="383">
        <v>32</v>
      </c>
      <c r="AC49" s="383">
        <v>0</v>
      </c>
      <c r="AD49" s="383"/>
      <c r="AE49" s="383"/>
      <c r="AF49" s="383"/>
      <c r="AG49" s="383"/>
      <c r="AH49" s="383"/>
      <c r="AI49" s="383"/>
      <c r="AJ49" s="383"/>
      <c r="AK49" s="383"/>
      <c r="AL49" s="56">
        <f t="shared" si="2"/>
        <v>72</v>
      </c>
      <c r="AM49" s="374"/>
      <c r="AN49" s="353"/>
      <c r="AO49" s="355"/>
    </row>
    <row r="50" spans="1:41" ht="31.5" x14ac:dyDescent="0.25">
      <c r="A50" s="326" t="s">
        <v>286</v>
      </c>
      <c r="B50" s="377" t="s">
        <v>304</v>
      </c>
      <c r="C50" s="331"/>
      <c r="D50" s="331"/>
      <c r="E50" s="326"/>
      <c r="F50" s="326"/>
      <c r="G50" s="331" t="s">
        <v>258</v>
      </c>
      <c r="H50" s="331"/>
      <c r="I50" s="326">
        <f>'УП (11 кл.)'!G35</f>
        <v>0</v>
      </c>
      <c r="J50" s="326">
        <f>'УП (11 кл.)'!H35</f>
        <v>0</v>
      </c>
      <c r="K50" s="326">
        <f>'УП (11 кл.)'!I35</f>
        <v>0</v>
      </c>
      <c r="L50" s="326">
        <f>'УП (11 кл.)'!J35</f>
        <v>0</v>
      </c>
      <c r="M50" s="383">
        <f>N50+O50</f>
        <v>36</v>
      </c>
      <c r="N50" s="383">
        <v>4</v>
      </c>
      <c r="O50" s="383">
        <v>32</v>
      </c>
      <c r="P50" s="383">
        <v>20</v>
      </c>
      <c r="Q50" s="383">
        <v>12</v>
      </c>
      <c r="R50" s="383"/>
      <c r="S50" s="383"/>
      <c r="T50" s="383">
        <v>0</v>
      </c>
      <c r="U50" s="341">
        <v>0</v>
      </c>
      <c r="V50" s="383"/>
      <c r="W50" s="383"/>
      <c r="X50" s="383"/>
      <c r="Y50" s="383"/>
      <c r="Z50" s="383"/>
      <c r="AA50" s="383"/>
      <c r="AB50" s="383"/>
      <c r="AC50" s="383"/>
      <c r="AD50" s="383">
        <v>32</v>
      </c>
      <c r="AE50" s="383">
        <v>4</v>
      </c>
      <c r="AF50" s="383"/>
      <c r="AG50" s="383"/>
      <c r="AH50" s="383">
        <f>'УП (11 кл.)'!X35</f>
        <v>0</v>
      </c>
      <c r="AI50" s="383">
        <f>'УП (11 кл.)'!Y35</f>
        <v>0</v>
      </c>
      <c r="AJ50" s="383">
        <f>'УП (11 кл.)'!Z35</f>
        <v>0</v>
      </c>
      <c r="AK50" s="383">
        <f>'УП (11 кл.)'!AA35</f>
        <v>0</v>
      </c>
      <c r="AL50" s="56">
        <f t="shared" si="2"/>
        <v>36</v>
      </c>
      <c r="AM50" s="374">
        <f t="shared" si="3"/>
        <v>32</v>
      </c>
      <c r="AN50" s="353"/>
      <c r="AO50" s="355"/>
    </row>
    <row r="51" spans="1:41" s="382" customFormat="1" x14ac:dyDescent="0.25">
      <c r="A51" s="346" t="s">
        <v>36</v>
      </c>
      <c r="B51" s="373" t="str">
        <f>'УП (11 кл.)'!B40</f>
        <v>Общепрофессиональный цикл</v>
      </c>
      <c r="C51" s="328"/>
      <c r="D51" s="329"/>
      <c r="E51" s="329"/>
      <c r="F51" s="329"/>
      <c r="G51" s="329"/>
      <c r="H51" s="329"/>
      <c r="I51" s="329"/>
      <c r="J51" s="329"/>
      <c r="K51" s="329"/>
      <c r="L51" s="330"/>
      <c r="M51" s="372">
        <f>SUM(M52:M61)</f>
        <v>634</v>
      </c>
      <c r="N51" s="372">
        <f>SUM(N52:N61)</f>
        <v>24</v>
      </c>
      <c r="O51" s="372">
        <f t="shared" ref="O51:U51" si="11">SUM(O52:O61)</f>
        <v>610</v>
      </c>
      <c r="P51" s="372">
        <f t="shared" si="11"/>
        <v>300</v>
      </c>
      <c r="Q51" s="372">
        <f t="shared" si="11"/>
        <v>272</v>
      </c>
      <c r="R51" s="372">
        <f t="shared" si="11"/>
        <v>0</v>
      </c>
      <c r="S51" s="372">
        <f t="shared" si="11"/>
        <v>0</v>
      </c>
      <c r="T51" s="372">
        <f t="shared" si="11"/>
        <v>8</v>
      </c>
      <c r="U51" s="372">
        <f t="shared" si="11"/>
        <v>30</v>
      </c>
      <c r="V51" s="379"/>
      <c r="W51" s="379"/>
      <c r="X51" s="379"/>
      <c r="Y51" s="379"/>
      <c r="Z51" s="383"/>
      <c r="AA51" s="383"/>
      <c r="AB51" s="383"/>
      <c r="AC51" s="383"/>
      <c r="AD51" s="383"/>
      <c r="AE51" s="383"/>
      <c r="AF51" s="383"/>
      <c r="AG51" s="383"/>
      <c r="AH51" s="383">
        <f>'УП (11 кл.)'!X40</f>
        <v>0</v>
      </c>
      <c r="AI51" s="383">
        <f>'УП (11 кл.)'!Y40</f>
        <v>0</v>
      </c>
      <c r="AJ51" s="383">
        <f>'УП (11 кл.)'!Z40</f>
        <v>0</v>
      </c>
      <c r="AK51" s="383">
        <f>'УП (11 кл.)'!AA40</f>
        <v>0</v>
      </c>
      <c r="AL51" s="56">
        <f t="shared" si="2"/>
        <v>0</v>
      </c>
      <c r="AM51" s="374">
        <f t="shared" si="3"/>
        <v>610</v>
      </c>
      <c r="AN51" s="353"/>
      <c r="AO51" s="381"/>
    </row>
    <row r="52" spans="1:41" s="353" customFormat="1" x14ac:dyDescent="0.25">
      <c r="A52" s="326" t="str">
        <f>'УП (11 кл.)'!A41</f>
        <v>ОП.01</v>
      </c>
      <c r="B52" s="377" t="s">
        <v>290</v>
      </c>
      <c r="C52" s="331"/>
      <c r="D52" s="331"/>
      <c r="E52" s="326"/>
      <c r="F52" s="326"/>
      <c r="G52" s="331" t="s">
        <v>205</v>
      </c>
      <c r="H52" s="331" t="s">
        <v>287</v>
      </c>
      <c r="I52" s="326">
        <f>'УП (11 кл.)'!G41</f>
        <v>0</v>
      </c>
      <c r="J52" s="326">
        <f>'УП (11 кл.)'!H41</f>
        <v>0</v>
      </c>
      <c r="K52" s="326">
        <f>'УП (11 кл.)'!I41</f>
        <v>0</v>
      </c>
      <c r="L52" s="326">
        <f>'УП (11 кл.)'!J41</f>
        <v>0</v>
      </c>
      <c r="M52" s="383">
        <v>86</v>
      </c>
      <c r="N52" s="383">
        <v>6</v>
      </c>
      <c r="O52" s="383">
        <f>P52+Q52+U52</f>
        <v>80</v>
      </c>
      <c r="P52" s="383">
        <v>40</v>
      </c>
      <c r="Q52" s="383">
        <v>34</v>
      </c>
      <c r="R52" s="383"/>
      <c r="S52" s="383"/>
      <c r="T52" s="383"/>
      <c r="U52" s="341">
        <f t="shared" si="7"/>
        <v>6</v>
      </c>
      <c r="V52" s="386"/>
      <c r="W52" s="386"/>
      <c r="X52" s="386"/>
      <c r="Y52" s="386"/>
      <c r="Z52" s="383"/>
      <c r="AA52" s="383"/>
      <c r="AB52" s="383"/>
      <c r="AC52" s="383"/>
      <c r="AD52" s="383">
        <v>80</v>
      </c>
      <c r="AE52" s="383">
        <v>6</v>
      </c>
      <c r="AF52" s="383" t="s">
        <v>287</v>
      </c>
      <c r="AG52" s="383" t="s">
        <v>287</v>
      </c>
      <c r="AH52" s="383">
        <f>'УП (11 кл.)'!X41</f>
        <v>0</v>
      </c>
      <c r="AI52" s="383">
        <f>'УП (11 кл.)'!Y41</f>
        <v>0</v>
      </c>
      <c r="AJ52" s="383">
        <f>'УП (11 кл.)'!Z41</f>
        <v>0</v>
      </c>
      <c r="AK52" s="383">
        <f>'УП (11 кл.)'!AA41</f>
        <v>0</v>
      </c>
      <c r="AL52" s="56">
        <f t="shared" si="2"/>
        <v>86</v>
      </c>
      <c r="AM52" s="374">
        <f t="shared" si="3"/>
        <v>80</v>
      </c>
      <c r="AO52" s="387"/>
    </row>
    <row r="53" spans="1:41" s="388" customFormat="1" x14ac:dyDescent="0.25">
      <c r="A53" s="326" t="s">
        <v>33</v>
      </c>
      <c r="B53" s="377" t="str">
        <f>'УП (11 кл.)'!B46</f>
        <v>Финансы, денежное обращение и кредит</v>
      </c>
      <c r="C53" s="331"/>
      <c r="D53" s="331"/>
      <c r="E53" s="326"/>
      <c r="F53" s="326" t="s">
        <v>205</v>
      </c>
      <c r="G53" s="331"/>
      <c r="H53" s="331" t="s">
        <v>287</v>
      </c>
      <c r="I53" s="326">
        <f>'УП (11 кл.)'!G46</f>
        <v>0</v>
      </c>
      <c r="J53" s="326">
        <f>'УП (11 кл.)'!H46</f>
        <v>0</v>
      </c>
      <c r="K53" s="326">
        <f>'УП (11 кл.)'!I46</f>
        <v>0</v>
      </c>
      <c r="L53" s="326">
        <f>'УП (11 кл.)'!J46</f>
        <v>0</v>
      </c>
      <c r="M53" s="383">
        <f>N53+O53</f>
        <v>82</v>
      </c>
      <c r="N53" s="383">
        <v>4</v>
      </c>
      <c r="O53" s="383">
        <f>P53+Q53+T53+U53</f>
        <v>78</v>
      </c>
      <c r="P53" s="383">
        <v>36</v>
      </c>
      <c r="Q53" s="383">
        <v>34</v>
      </c>
      <c r="R53" s="383"/>
      <c r="S53" s="383"/>
      <c r="T53" s="383">
        <v>2</v>
      </c>
      <c r="U53" s="341">
        <v>6</v>
      </c>
      <c r="V53" s="386"/>
      <c r="W53" s="386"/>
      <c r="X53" s="386"/>
      <c r="Y53" s="386"/>
      <c r="Z53" s="383"/>
      <c r="AA53" s="383"/>
      <c r="AB53" s="383">
        <v>78</v>
      </c>
      <c r="AC53" s="383">
        <v>4</v>
      </c>
      <c r="AD53" s="383"/>
      <c r="AE53" s="383"/>
      <c r="AF53" s="383" t="s">
        <v>287</v>
      </c>
      <c r="AG53" s="383" t="s">
        <v>287</v>
      </c>
      <c r="AH53" s="383">
        <f>'УП (11 кл.)'!X46</f>
        <v>0</v>
      </c>
      <c r="AI53" s="383">
        <f>'УП (11 кл.)'!Y46</f>
        <v>0</v>
      </c>
      <c r="AJ53" s="383">
        <f>'УП (11 кл.)'!Z46</f>
        <v>0</v>
      </c>
      <c r="AK53" s="383">
        <f>'УП (11 кл.)'!AA46</f>
        <v>0</v>
      </c>
      <c r="AL53" s="56">
        <f t="shared" si="2"/>
        <v>82</v>
      </c>
      <c r="AM53" s="374"/>
      <c r="AO53" s="389"/>
    </row>
    <row r="54" spans="1:41" s="353" customFormat="1" x14ac:dyDescent="0.25">
      <c r="A54" s="326" t="s">
        <v>32</v>
      </c>
      <c r="B54" s="377" t="s">
        <v>224</v>
      </c>
      <c r="C54" s="331"/>
      <c r="D54" s="331"/>
      <c r="E54" s="326"/>
      <c r="F54" s="326"/>
      <c r="G54" s="331" t="s">
        <v>205</v>
      </c>
      <c r="H54" s="331"/>
      <c r="I54" s="326"/>
      <c r="J54" s="326"/>
      <c r="K54" s="326"/>
      <c r="L54" s="326"/>
      <c r="M54" s="383">
        <f>N54+O54</f>
        <v>88</v>
      </c>
      <c r="N54" s="383">
        <v>6</v>
      </c>
      <c r="O54" s="383">
        <v>82</v>
      </c>
      <c r="P54" s="383">
        <v>32</v>
      </c>
      <c r="Q54" s="383">
        <v>42</v>
      </c>
      <c r="R54" s="383"/>
      <c r="S54" s="383"/>
      <c r="T54" s="383">
        <v>2</v>
      </c>
      <c r="U54" s="341">
        <v>6</v>
      </c>
      <c r="V54" s="386"/>
      <c r="W54" s="386"/>
      <c r="X54" s="386"/>
      <c r="Y54" s="386"/>
      <c r="Z54" s="383"/>
      <c r="AA54" s="383"/>
      <c r="AB54" s="383"/>
      <c r="AC54" s="383"/>
      <c r="AD54" s="383">
        <v>82</v>
      </c>
      <c r="AE54" s="383">
        <v>6</v>
      </c>
      <c r="AF54" s="383"/>
      <c r="AG54" s="383"/>
      <c r="AH54" s="383"/>
      <c r="AI54" s="383"/>
      <c r="AJ54" s="383"/>
      <c r="AK54" s="383"/>
      <c r="AL54" s="56">
        <f t="shared" si="2"/>
        <v>88</v>
      </c>
      <c r="AM54" s="374">
        <f t="shared" si="3"/>
        <v>82</v>
      </c>
      <c r="AO54" s="387"/>
    </row>
    <row r="55" spans="1:41" x14ac:dyDescent="0.25">
      <c r="A55" s="326" t="s">
        <v>31</v>
      </c>
      <c r="B55" s="377" t="s">
        <v>288</v>
      </c>
      <c r="C55" s="331"/>
      <c r="D55" s="331"/>
      <c r="E55" s="326"/>
      <c r="F55" s="422" t="s">
        <v>205</v>
      </c>
      <c r="G55" s="332"/>
      <c r="H55" s="331"/>
      <c r="I55" s="326"/>
      <c r="J55" s="326"/>
      <c r="K55" s="326"/>
      <c r="L55" s="326"/>
      <c r="M55" s="383">
        <f>N55+O55</f>
        <v>88</v>
      </c>
      <c r="N55" s="383">
        <v>0</v>
      </c>
      <c r="O55" s="383">
        <v>88</v>
      </c>
      <c r="P55" s="383">
        <v>40</v>
      </c>
      <c r="Q55" s="383">
        <v>40</v>
      </c>
      <c r="R55" s="383"/>
      <c r="S55" s="383"/>
      <c r="T55" s="383">
        <v>2</v>
      </c>
      <c r="U55" s="341">
        <v>6</v>
      </c>
      <c r="V55" s="386"/>
      <c r="W55" s="386"/>
      <c r="X55" s="386"/>
      <c r="Y55" s="386"/>
      <c r="Z55" s="383">
        <v>62</v>
      </c>
      <c r="AA55" s="383">
        <v>0</v>
      </c>
      <c r="AB55" s="383">
        <v>26</v>
      </c>
      <c r="AC55" s="383"/>
      <c r="AD55" s="383"/>
      <c r="AE55" s="383"/>
      <c r="AF55" s="383"/>
      <c r="AG55" s="383"/>
      <c r="AH55" s="383"/>
      <c r="AI55" s="383"/>
      <c r="AJ55" s="383"/>
      <c r="AK55" s="383"/>
      <c r="AL55" s="56">
        <f t="shared" si="2"/>
        <v>88</v>
      </c>
      <c r="AM55" s="374">
        <f t="shared" si="3"/>
        <v>88</v>
      </c>
      <c r="AN55" s="353"/>
      <c r="AO55" s="355"/>
    </row>
    <row r="56" spans="1:41" x14ac:dyDescent="0.25">
      <c r="A56" s="326" t="s">
        <v>30</v>
      </c>
      <c r="B56" s="377" t="str">
        <f>'УП (11 кл.)'!B49</f>
        <v>Аудит</v>
      </c>
      <c r="C56" s="331"/>
      <c r="D56" s="331"/>
      <c r="E56" s="326"/>
      <c r="F56" s="423"/>
      <c r="G56" s="332"/>
      <c r="H56" s="331" t="s">
        <v>287</v>
      </c>
      <c r="I56" s="326">
        <f>'УП (11 кл.)'!G49</f>
        <v>0</v>
      </c>
      <c r="J56" s="326">
        <f>'УП (11 кл.)'!H49</f>
        <v>0</v>
      </c>
      <c r="K56" s="326">
        <f>'УП (11 кл.)'!I49</f>
        <v>0</v>
      </c>
      <c r="L56" s="326">
        <f>'УП (11 кл.)'!J49</f>
        <v>0</v>
      </c>
      <c r="M56" s="383">
        <f>N56+O56</f>
        <v>72</v>
      </c>
      <c r="N56" s="383">
        <v>2</v>
      </c>
      <c r="O56" s="383">
        <f>P56+Q56+T56+U56</f>
        <v>70</v>
      </c>
      <c r="P56" s="383">
        <v>42</v>
      </c>
      <c r="Q56" s="383">
        <v>20</v>
      </c>
      <c r="R56" s="383"/>
      <c r="S56" s="383"/>
      <c r="T56" s="383">
        <v>2</v>
      </c>
      <c r="U56" s="341">
        <v>6</v>
      </c>
      <c r="V56" s="386"/>
      <c r="W56" s="386"/>
      <c r="X56" s="386"/>
      <c r="Y56" s="386"/>
      <c r="Z56" s="383"/>
      <c r="AA56" s="383"/>
      <c r="AB56" s="383">
        <v>70</v>
      </c>
      <c r="AC56" s="383">
        <v>2</v>
      </c>
      <c r="AD56" s="383"/>
      <c r="AE56" s="383"/>
      <c r="AF56" s="383">
        <v>0</v>
      </c>
      <c r="AG56" s="383">
        <v>0</v>
      </c>
      <c r="AH56" s="383">
        <f>'УП (11 кл.)'!X49</f>
        <v>0</v>
      </c>
      <c r="AI56" s="383">
        <f>'УП (11 кл.)'!Y49</f>
        <v>0</v>
      </c>
      <c r="AJ56" s="383">
        <f>'УП (11 кл.)'!Z49</f>
        <v>0</v>
      </c>
      <c r="AK56" s="383">
        <f>'УП (11 кл.)'!AA49</f>
        <v>0</v>
      </c>
      <c r="AL56" s="56">
        <f>SUM(V56:AG56)</f>
        <v>72</v>
      </c>
      <c r="AM56" s="374">
        <f>O56</f>
        <v>70</v>
      </c>
      <c r="AN56" s="353"/>
      <c r="AO56" s="355"/>
    </row>
    <row r="57" spans="1:41" ht="31.5" x14ac:dyDescent="0.25">
      <c r="A57" s="326" t="s">
        <v>29</v>
      </c>
      <c r="B57" s="377" t="s">
        <v>289</v>
      </c>
      <c r="C57" s="331"/>
      <c r="D57" s="331"/>
      <c r="E57" s="326"/>
      <c r="F57" s="326" t="s">
        <v>258</v>
      </c>
      <c r="G57" s="331"/>
      <c r="H57" s="331"/>
      <c r="I57" s="326"/>
      <c r="J57" s="326"/>
      <c r="K57" s="326"/>
      <c r="L57" s="326"/>
      <c r="M57" s="383">
        <f>N57+O57</f>
        <v>42</v>
      </c>
      <c r="N57" s="383">
        <v>2</v>
      </c>
      <c r="O57" s="383">
        <f>P57+Q57</f>
        <v>40</v>
      </c>
      <c r="P57" s="383">
        <v>24</v>
      </c>
      <c r="Q57" s="383">
        <v>16</v>
      </c>
      <c r="R57" s="383"/>
      <c r="S57" s="383"/>
      <c r="T57" s="383"/>
      <c r="U57" s="341"/>
      <c r="V57" s="386"/>
      <c r="W57" s="386"/>
      <c r="X57" s="386"/>
      <c r="Y57" s="386"/>
      <c r="Z57" s="383"/>
      <c r="AA57" s="383"/>
      <c r="AB57" s="383">
        <v>40</v>
      </c>
      <c r="AC57" s="383">
        <v>2</v>
      </c>
      <c r="AD57" s="383"/>
      <c r="AE57" s="383"/>
      <c r="AF57" s="383"/>
      <c r="AG57" s="383"/>
      <c r="AH57" s="383"/>
      <c r="AI57" s="383"/>
      <c r="AJ57" s="383"/>
      <c r="AK57" s="383"/>
      <c r="AL57" s="56">
        <f t="shared" ref="AL57:AL100" si="12">SUM(V57:AG57)</f>
        <v>42</v>
      </c>
      <c r="AM57" s="374">
        <f t="shared" si="3"/>
        <v>40</v>
      </c>
      <c r="AN57" s="353"/>
      <c r="AO57" s="355"/>
    </row>
    <row r="58" spans="1:41" s="388" customFormat="1" ht="31.5" x14ac:dyDescent="0.25">
      <c r="A58" s="326" t="s">
        <v>28</v>
      </c>
      <c r="B58" s="377" t="s">
        <v>305</v>
      </c>
      <c r="C58" s="331"/>
      <c r="D58" s="331"/>
      <c r="E58" s="326"/>
      <c r="F58" s="326"/>
      <c r="G58" s="335" t="s">
        <v>308</v>
      </c>
      <c r="H58" s="331"/>
      <c r="I58" s="326"/>
      <c r="J58" s="326"/>
      <c r="K58" s="326"/>
      <c r="L58" s="326"/>
      <c r="M58" s="383">
        <v>56</v>
      </c>
      <c r="N58" s="383">
        <v>0</v>
      </c>
      <c r="O58" s="383">
        <f>P58+Q58</f>
        <v>56</v>
      </c>
      <c r="P58" s="383">
        <v>38</v>
      </c>
      <c r="Q58" s="383">
        <v>18</v>
      </c>
      <c r="R58" s="383"/>
      <c r="S58" s="383"/>
      <c r="T58" s="383">
        <v>0</v>
      </c>
      <c r="U58" s="341">
        <v>0</v>
      </c>
      <c r="V58" s="386"/>
      <c r="W58" s="386"/>
      <c r="X58" s="386"/>
      <c r="Y58" s="386"/>
      <c r="Z58" s="383"/>
      <c r="AA58" s="383"/>
      <c r="AB58" s="383"/>
      <c r="AC58" s="383"/>
      <c r="AD58" s="383">
        <v>56</v>
      </c>
      <c r="AE58" s="383">
        <v>0</v>
      </c>
      <c r="AF58" s="383"/>
      <c r="AG58" s="383"/>
      <c r="AH58" s="383"/>
      <c r="AI58" s="383"/>
      <c r="AJ58" s="383"/>
      <c r="AK58" s="383"/>
      <c r="AL58" s="56">
        <f t="shared" si="12"/>
        <v>56</v>
      </c>
      <c r="AM58" s="374">
        <f t="shared" si="3"/>
        <v>56</v>
      </c>
      <c r="AO58" s="389"/>
    </row>
    <row r="59" spans="1:41" ht="63" customHeight="1" x14ac:dyDescent="0.25">
      <c r="A59" s="326" t="s">
        <v>27</v>
      </c>
      <c r="B59" s="390" t="s">
        <v>341</v>
      </c>
      <c r="C59" s="331"/>
      <c r="D59" s="331"/>
      <c r="E59" s="326"/>
      <c r="F59" s="326" t="s">
        <v>258</v>
      </c>
      <c r="G59" s="331"/>
      <c r="H59" s="331"/>
      <c r="I59" s="326"/>
      <c r="J59" s="326"/>
      <c r="K59" s="326"/>
      <c r="L59" s="326"/>
      <c r="M59" s="383">
        <f>N59+O59</f>
        <v>44</v>
      </c>
      <c r="N59" s="383">
        <v>2</v>
      </c>
      <c r="O59" s="383">
        <f>P59+Q59</f>
        <v>42</v>
      </c>
      <c r="P59" s="383">
        <v>22</v>
      </c>
      <c r="Q59" s="383">
        <v>20</v>
      </c>
      <c r="R59" s="383"/>
      <c r="S59" s="383"/>
      <c r="T59" s="383">
        <v>0</v>
      </c>
      <c r="U59" s="341">
        <v>0</v>
      </c>
      <c r="V59" s="386"/>
      <c r="W59" s="386"/>
      <c r="X59" s="386"/>
      <c r="Y59" s="386"/>
      <c r="Z59" s="383"/>
      <c r="AA59" s="383"/>
      <c r="AB59" s="383">
        <v>42</v>
      </c>
      <c r="AC59" s="383">
        <v>2</v>
      </c>
      <c r="AD59" s="383"/>
      <c r="AE59" s="383"/>
      <c r="AF59" s="383"/>
      <c r="AG59" s="383"/>
      <c r="AH59" s="383"/>
      <c r="AI59" s="383"/>
      <c r="AJ59" s="383"/>
      <c r="AK59" s="383"/>
      <c r="AL59" s="56">
        <f>SUM(V59:AG59)</f>
        <v>44</v>
      </c>
      <c r="AM59" s="374">
        <f>O59</f>
        <v>42</v>
      </c>
      <c r="AN59" s="353"/>
      <c r="AO59" s="351"/>
    </row>
    <row r="60" spans="1:41" x14ac:dyDescent="0.25">
      <c r="A60" s="326" t="s">
        <v>26</v>
      </c>
      <c r="B60" s="377" t="str">
        <f>'УП (11 кл.)'!B50</f>
        <v>Безопасность жизнедеятельности</v>
      </c>
      <c r="C60" s="331"/>
      <c r="D60" s="331"/>
      <c r="E60" s="326"/>
      <c r="F60" s="326" t="s">
        <v>258</v>
      </c>
      <c r="G60" s="331"/>
      <c r="H60" s="331"/>
      <c r="I60" s="326">
        <f>'УП (11 кл.)'!G50</f>
        <v>0</v>
      </c>
      <c r="J60" s="326">
        <f>'УП (11 кл.)'!H50</f>
        <v>0</v>
      </c>
      <c r="K60" s="326">
        <f>'УП (11 кл.)'!I50</f>
        <v>0</v>
      </c>
      <c r="L60" s="326">
        <f>'УП (11 кл.)'!J50</f>
        <v>0</v>
      </c>
      <c r="M60" s="383">
        <f>'УП (11 кл.)'!K50</f>
        <v>68</v>
      </c>
      <c r="N60" s="383" t="s">
        <v>287</v>
      </c>
      <c r="O60" s="383">
        <v>68</v>
      </c>
      <c r="P60" s="383">
        <v>20</v>
      </c>
      <c r="Q60" s="383">
        <v>48</v>
      </c>
      <c r="R60" s="383"/>
      <c r="S60" s="383"/>
      <c r="T60" s="383"/>
      <c r="U60" s="341">
        <f>IF(OR(C60="Э",D60="Э",E60="Э",F60="Э",G60="Э",H60="Э",I60="Э",J60="Э",K60="Э",L60="Э"),6,0)</f>
        <v>0</v>
      </c>
      <c r="V60" s="386"/>
      <c r="W60" s="386"/>
      <c r="X60" s="386"/>
      <c r="Y60" s="386"/>
      <c r="Z60" s="383">
        <v>20</v>
      </c>
      <c r="AA60" s="383"/>
      <c r="AB60" s="383">
        <v>48</v>
      </c>
      <c r="AC60" s="383"/>
      <c r="AD60" s="383"/>
      <c r="AE60" s="383"/>
      <c r="AF60" s="383"/>
      <c r="AG60" s="383"/>
      <c r="AH60" s="383">
        <f>'УП (11 кл.)'!X50</f>
        <v>0</v>
      </c>
      <c r="AI60" s="383">
        <f>'УП (11 кл.)'!Y50</f>
        <v>0</v>
      </c>
      <c r="AJ60" s="383">
        <f>'УП (11 кл.)'!Z50</f>
        <v>0</v>
      </c>
      <c r="AK60" s="383">
        <f>'УП (11 кл.)'!AA50</f>
        <v>0</v>
      </c>
      <c r="AL60" s="56">
        <f>SUM(V60:AG60)</f>
        <v>68</v>
      </c>
      <c r="AM60" s="374">
        <f>O60</f>
        <v>68</v>
      </c>
      <c r="AN60" s="353"/>
      <c r="AO60" s="355"/>
    </row>
    <row r="61" spans="1:41" ht="17.25" customHeight="1" x14ac:dyDescent="0.25">
      <c r="A61" s="326" t="s">
        <v>311</v>
      </c>
      <c r="B61" s="377" t="s">
        <v>284</v>
      </c>
      <c r="C61" s="331"/>
      <c r="D61" s="331"/>
      <c r="E61" s="326"/>
      <c r="F61" s="326"/>
      <c r="G61" s="336" t="s">
        <v>308</v>
      </c>
      <c r="H61" s="331"/>
      <c r="I61" s="342"/>
      <c r="J61" s="342"/>
      <c r="K61" s="342"/>
      <c r="L61" s="343"/>
      <c r="M61" s="383">
        <f>N61+O61</f>
        <v>8</v>
      </c>
      <c r="N61" s="383">
        <v>2</v>
      </c>
      <c r="O61" s="383">
        <v>6</v>
      </c>
      <c r="P61" s="383">
        <v>6</v>
      </c>
      <c r="Q61" s="383">
        <v>0</v>
      </c>
      <c r="R61" s="383"/>
      <c r="S61" s="383"/>
      <c r="T61" s="383"/>
      <c r="U61" s="341">
        <v>0</v>
      </c>
      <c r="V61" s="386"/>
      <c r="W61" s="386"/>
      <c r="X61" s="386"/>
      <c r="Y61" s="386"/>
      <c r="Z61" s="383"/>
      <c r="AA61" s="383"/>
      <c r="AB61" s="383"/>
      <c r="AC61" s="383"/>
      <c r="AD61" s="383">
        <v>6</v>
      </c>
      <c r="AE61" s="383">
        <v>2</v>
      </c>
      <c r="AF61" s="383"/>
      <c r="AG61" s="383"/>
      <c r="AH61" s="383"/>
      <c r="AI61" s="383"/>
      <c r="AJ61" s="383"/>
      <c r="AK61" s="383"/>
      <c r="AL61" s="56">
        <f t="shared" si="12"/>
        <v>8</v>
      </c>
      <c r="AM61" s="374">
        <f t="shared" si="3"/>
        <v>6</v>
      </c>
      <c r="AN61" s="353"/>
      <c r="AO61" s="355"/>
    </row>
    <row r="62" spans="1:41" s="382" customFormat="1" x14ac:dyDescent="0.25">
      <c r="A62" s="346" t="s">
        <v>24</v>
      </c>
      <c r="B62" s="373" t="s">
        <v>201</v>
      </c>
      <c r="C62" s="447"/>
      <c r="D62" s="448"/>
      <c r="E62" s="448"/>
      <c r="F62" s="448"/>
      <c r="G62" s="448"/>
      <c r="H62" s="448"/>
      <c r="I62" s="448"/>
      <c r="J62" s="448"/>
      <c r="K62" s="448"/>
      <c r="L62" s="449"/>
      <c r="M62" s="379">
        <f>M63+M68+M74+M79+M85</f>
        <v>1358</v>
      </c>
      <c r="N62" s="379">
        <f>N63+N68+N74+N79+N85</f>
        <v>46</v>
      </c>
      <c r="O62" s="379">
        <f t="shared" ref="O62:U62" si="13">O63+O68+O74+O79+O85</f>
        <v>1312</v>
      </c>
      <c r="P62" s="379">
        <f t="shared" si="13"/>
        <v>326</v>
      </c>
      <c r="Q62" s="379">
        <f t="shared" si="13"/>
        <v>304</v>
      </c>
      <c r="R62" s="379">
        <f t="shared" si="13"/>
        <v>40</v>
      </c>
      <c r="S62" s="379">
        <f t="shared" si="13"/>
        <v>540</v>
      </c>
      <c r="T62" s="379">
        <f t="shared" si="13"/>
        <v>22</v>
      </c>
      <c r="U62" s="379">
        <f t="shared" si="13"/>
        <v>80</v>
      </c>
      <c r="V62" s="379"/>
      <c r="W62" s="379"/>
      <c r="X62" s="379"/>
      <c r="Y62" s="379"/>
      <c r="Z62" s="383"/>
      <c r="AA62" s="383"/>
      <c r="AB62" s="383"/>
      <c r="AC62" s="383"/>
      <c r="AD62" s="383"/>
      <c r="AE62" s="383"/>
      <c r="AF62" s="383"/>
      <c r="AG62" s="383"/>
      <c r="AH62" s="383">
        <f>'УП (11 кл.)'!X68</f>
        <v>0</v>
      </c>
      <c r="AI62" s="383">
        <f>'УП (11 кл.)'!Y68</f>
        <v>0</v>
      </c>
      <c r="AJ62" s="383">
        <f>'УП (11 кл.)'!Z68</f>
        <v>0</v>
      </c>
      <c r="AK62" s="383">
        <f>'УП (11 кл.)'!AA68</f>
        <v>0</v>
      </c>
      <c r="AL62" s="56">
        <f t="shared" si="12"/>
        <v>0</v>
      </c>
      <c r="AM62" s="374">
        <f t="shared" si="3"/>
        <v>1312</v>
      </c>
      <c r="AN62" s="353"/>
      <c r="AO62" s="381"/>
    </row>
    <row r="63" spans="1:41" s="392" customFormat="1" ht="47.25" x14ac:dyDescent="0.25">
      <c r="A63" s="346" t="s">
        <v>23</v>
      </c>
      <c r="B63" s="373" t="str">
        <f>'УП (11 кл.)'!B69</f>
        <v>Документирование хозяйственных операций и ведение бухгалтерского учета активов организации</v>
      </c>
      <c r="C63" s="332"/>
      <c r="D63" s="332"/>
      <c r="E63" s="325"/>
      <c r="F63" s="325"/>
      <c r="G63" s="332" t="s">
        <v>296</v>
      </c>
      <c r="H63" s="332"/>
      <c r="I63" s="325"/>
      <c r="J63" s="325"/>
      <c r="K63" s="325"/>
      <c r="L63" s="325"/>
      <c r="M63" s="372">
        <f>M64+M65+M66+M67</f>
        <v>206</v>
      </c>
      <c r="N63" s="372">
        <f>SUM(N64:N66)</f>
        <v>8</v>
      </c>
      <c r="O63" s="372">
        <f>O64+O65+O66+O67</f>
        <v>198</v>
      </c>
      <c r="P63" s="372">
        <f>SUM(P64:P64)</f>
        <v>36</v>
      </c>
      <c r="Q63" s="372">
        <f>SUM(Q64:Q64)</f>
        <v>34</v>
      </c>
      <c r="R63" s="372">
        <f>SUM(R64:R64)</f>
        <v>0</v>
      </c>
      <c r="S63" s="372">
        <f>SUM(S65:S66)</f>
        <v>108</v>
      </c>
      <c r="T63" s="372">
        <f>SUM(T64:T67)</f>
        <v>2</v>
      </c>
      <c r="U63" s="372">
        <f>SUM(U64:U67)</f>
        <v>18</v>
      </c>
      <c r="V63" s="379"/>
      <c r="W63" s="379"/>
      <c r="X63" s="379"/>
      <c r="Y63" s="379"/>
      <c r="Z63" s="383"/>
      <c r="AA63" s="383"/>
      <c r="AB63" s="383"/>
      <c r="AC63" s="383"/>
      <c r="AD63" s="383"/>
      <c r="AE63" s="383"/>
      <c r="AF63" s="383"/>
      <c r="AG63" s="383"/>
      <c r="AH63" s="383">
        <f>'УП (11 кл.)'!X69</f>
        <v>0</v>
      </c>
      <c r="AI63" s="383">
        <f>'УП (11 кл.)'!Y69</f>
        <v>0</v>
      </c>
      <c r="AJ63" s="383">
        <f>'УП (11 кл.)'!Z69</f>
        <v>0</v>
      </c>
      <c r="AK63" s="383">
        <f>'УП (11 кл.)'!AA69</f>
        <v>0</v>
      </c>
      <c r="AL63" s="56">
        <f t="shared" si="12"/>
        <v>0</v>
      </c>
      <c r="AM63" s="374">
        <f t="shared" si="3"/>
        <v>198</v>
      </c>
      <c r="AN63" s="353"/>
      <c r="AO63" s="391"/>
    </row>
    <row r="64" spans="1:41" ht="31.5" x14ac:dyDescent="0.25">
      <c r="A64" s="326" t="str">
        <f>'УП (11 кл.)'!A70</f>
        <v>МДК.01.01</v>
      </c>
      <c r="B64" s="377" t="str">
        <f>'УП (11 кл.)'!B70</f>
        <v>Практические основы бухгалтерского учета активов организации</v>
      </c>
      <c r="C64" s="331"/>
      <c r="D64" s="331"/>
      <c r="E64" s="326"/>
      <c r="F64" s="326"/>
      <c r="G64" s="331" t="s">
        <v>205</v>
      </c>
      <c r="H64" s="331"/>
      <c r="I64" s="326">
        <f>'УП (11 кл.)'!G70</f>
        <v>0</v>
      </c>
      <c r="J64" s="326">
        <f>'УП (11 кл.)'!H70</f>
        <v>0</v>
      </c>
      <c r="K64" s="326">
        <f>'УП (11 кл.)'!I70</f>
        <v>0</v>
      </c>
      <c r="L64" s="326">
        <f>'УП (11 кл.)'!J70</f>
        <v>0</v>
      </c>
      <c r="M64" s="383">
        <f>N64+O64</f>
        <v>86</v>
      </c>
      <c r="N64" s="383">
        <v>8</v>
      </c>
      <c r="O64" s="383">
        <f>P64+Q64+T64+U64</f>
        <v>78</v>
      </c>
      <c r="P64" s="383">
        <v>36</v>
      </c>
      <c r="Q64" s="383">
        <v>34</v>
      </c>
      <c r="R64" s="383"/>
      <c r="S64" s="383"/>
      <c r="T64" s="383">
        <v>2</v>
      </c>
      <c r="U64" s="341">
        <v>6</v>
      </c>
      <c r="V64" s="383"/>
      <c r="W64" s="383"/>
      <c r="X64" s="383"/>
      <c r="Y64" s="383"/>
      <c r="Z64" s="383"/>
      <c r="AA64" s="383"/>
      <c r="AB64" s="383"/>
      <c r="AC64" s="383"/>
      <c r="AD64" s="383">
        <v>78</v>
      </c>
      <c r="AE64" s="383">
        <v>8</v>
      </c>
      <c r="AF64" s="383"/>
      <c r="AG64" s="383"/>
      <c r="AH64" s="383">
        <f>'УП (11 кл.)'!X70</f>
        <v>0</v>
      </c>
      <c r="AI64" s="383">
        <f>'УП (11 кл.)'!Y70</f>
        <v>0</v>
      </c>
      <c r="AJ64" s="383">
        <f>'УП (11 кл.)'!Z70</f>
        <v>0</v>
      </c>
      <c r="AK64" s="383">
        <f>'УП (11 кл.)'!AA70</f>
        <v>0</v>
      </c>
      <c r="AL64" s="56">
        <f t="shared" si="12"/>
        <v>86</v>
      </c>
      <c r="AM64" s="374">
        <f t="shared" si="3"/>
        <v>78</v>
      </c>
      <c r="AN64" s="353"/>
      <c r="AO64" s="355"/>
    </row>
    <row r="65" spans="1:41" x14ac:dyDescent="0.25">
      <c r="A65" s="393" t="s">
        <v>69</v>
      </c>
      <c r="B65" s="377" t="str">
        <f>'УП (11 кл.)'!B75</f>
        <v xml:space="preserve">Учебная практика  </v>
      </c>
      <c r="C65" s="331"/>
      <c r="D65" s="331"/>
      <c r="E65" s="326"/>
      <c r="F65" s="326"/>
      <c r="G65" s="331" t="s">
        <v>258</v>
      </c>
      <c r="H65" s="331"/>
      <c r="I65" s="326">
        <f>'УП (11 кл.)'!G75</f>
        <v>0</v>
      </c>
      <c r="J65" s="326">
        <f>'УП (11 кл.)'!H75</f>
        <v>0</v>
      </c>
      <c r="K65" s="326">
        <f>'УП (11 кл.)'!I75</f>
        <v>0</v>
      </c>
      <c r="L65" s="326">
        <f>'УП (11 кл.)'!J75</f>
        <v>0</v>
      </c>
      <c r="M65" s="383">
        <v>36</v>
      </c>
      <c r="N65" s="383">
        <f>'УП (11 кл.)'!L75</f>
        <v>0</v>
      </c>
      <c r="O65" s="386">
        <v>36</v>
      </c>
      <c r="P65" s="386"/>
      <c r="Q65" s="386"/>
      <c r="R65" s="386"/>
      <c r="S65" s="386">
        <v>36</v>
      </c>
      <c r="T65" s="386"/>
      <c r="U65" s="341">
        <f t="shared" ref="U65:U88" si="14">IF(OR(C65="Э",D65="Э",E65="Э",F65="Э",G65="Э",H65="Э",I65="Э",J65="Э",K65="Э",L65="Э"),6,0)</f>
        <v>0</v>
      </c>
      <c r="V65" s="386"/>
      <c r="W65" s="386"/>
      <c r="X65" s="386"/>
      <c r="Y65" s="386"/>
      <c r="Z65" s="383"/>
      <c r="AA65" s="383"/>
      <c r="AB65" s="383"/>
      <c r="AC65" s="383"/>
      <c r="AD65" s="383">
        <v>36</v>
      </c>
      <c r="AE65" s="383"/>
      <c r="AF65" s="383"/>
      <c r="AG65" s="383"/>
      <c r="AH65" s="383">
        <f>'УП (11 кл.)'!X75</f>
        <v>0</v>
      </c>
      <c r="AI65" s="383">
        <f>'УП (11 кл.)'!Y75</f>
        <v>0</v>
      </c>
      <c r="AJ65" s="383">
        <f>'УП (11 кл.)'!Z75</f>
        <v>0</v>
      </c>
      <c r="AK65" s="383">
        <f>'УП (11 кл.)'!AA75</f>
        <v>0</v>
      </c>
      <c r="AL65" s="56">
        <f t="shared" si="12"/>
        <v>36</v>
      </c>
      <c r="AM65" s="374">
        <f t="shared" si="3"/>
        <v>36</v>
      </c>
      <c r="AN65" s="353"/>
      <c r="AO65" s="355"/>
    </row>
    <row r="66" spans="1:41" ht="31.5" x14ac:dyDescent="0.25">
      <c r="A66" s="393" t="s">
        <v>61</v>
      </c>
      <c r="B66" s="377" t="str">
        <f>'УП (11 кл.)'!B76</f>
        <v xml:space="preserve">Производственная  практика (по профилю специальности) </v>
      </c>
      <c r="C66" s="331"/>
      <c r="D66" s="331"/>
      <c r="E66" s="326"/>
      <c r="F66" s="326"/>
      <c r="G66" s="331" t="s">
        <v>258</v>
      </c>
      <c r="H66" s="331"/>
      <c r="I66" s="326">
        <f>'УП (11 кл.)'!G76</f>
        <v>0</v>
      </c>
      <c r="J66" s="326">
        <f>'УП (11 кл.)'!H76</f>
        <v>0</v>
      </c>
      <c r="K66" s="326">
        <f>'УП (11 кл.)'!I76</f>
        <v>0</v>
      </c>
      <c r="L66" s="326">
        <f>'УП (11 кл.)'!J76</f>
        <v>0</v>
      </c>
      <c r="M66" s="383">
        <f>O66</f>
        <v>72</v>
      </c>
      <c r="N66" s="383">
        <f>'УП (11 кл.)'!L76</f>
        <v>0</v>
      </c>
      <c r="O66" s="383">
        <f>'УП (11 кл.)'!M76</f>
        <v>72</v>
      </c>
      <c r="P66" s="383"/>
      <c r="Q66" s="383"/>
      <c r="R66" s="383"/>
      <c r="S66" s="383">
        <v>72</v>
      </c>
      <c r="T66" s="386"/>
      <c r="U66" s="341">
        <f t="shared" si="14"/>
        <v>0</v>
      </c>
      <c r="V66" s="386"/>
      <c r="W66" s="386"/>
      <c r="X66" s="386"/>
      <c r="Y66" s="386"/>
      <c r="Z66" s="383"/>
      <c r="AA66" s="383"/>
      <c r="AB66" s="383"/>
      <c r="AC66" s="383"/>
      <c r="AD66" s="383">
        <v>72</v>
      </c>
      <c r="AE66" s="383"/>
      <c r="AF66" s="383"/>
      <c r="AG66" s="383"/>
      <c r="AH66" s="383">
        <f>'УП (11 кл.)'!X76</f>
        <v>0</v>
      </c>
      <c r="AI66" s="383">
        <f>'УП (11 кл.)'!Y76</f>
        <v>0</v>
      </c>
      <c r="AJ66" s="383">
        <f>'УП (11 кл.)'!Z76</f>
        <v>0</v>
      </c>
      <c r="AK66" s="383">
        <f>'УП (11 кл.)'!AA76</f>
        <v>0</v>
      </c>
      <c r="AL66" s="56">
        <f t="shared" si="12"/>
        <v>72</v>
      </c>
      <c r="AM66" s="374">
        <f t="shared" si="3"/>
        <v>72</v>
      </c>
      <c r="AN66" s="353"/>
      <c r="AO66" s="355"/>
    </row>
    <row r="67" spans="1:41" x14ac:dyDescent="0.25">
      <c r="A67" s="394"/>
      <c r="B67" s="377" t="s">
        <v>263</v>
      </c>
      <c r="C67" s="331"/>
      <c r="D67" s="331"/>
      <c r="E67" s="326"/>
      <c r="F67" s="326"/>
      <c r="G67" s="331"/>
      <c r="H67" s="331"/>
      <c r="I67" s="342"/>
      <c r="J67" s="342"/>
      <c r="K67" s="342"/>
      <c r="L67" s="343"/>
      <c r="M67" s="383">
        <v>12</v>
      </c>
      <c r="N67" s="383"/>
      <c r="O67" s="383">
        <v>12</v>
      </c>
      <c r="P67" s="386"/>
      <c r="Q67" s="386"/>
      <c r="R67" s="386"/>
      <c r="S67" s="386"/>
      <c r="T67" s="383" t="s">
        <v>287</v>
      </c>
      <c r="U67" s="341">
        <v>12</v>
      </c>
      <c r="V67" s="386"/>
      <c r="W67" s="386"/>
      <c r="X67" s="386"/>
      <c r="Y67" s="386"/>
      <c r="Z67" s="383"/>
      <c r="AA67" s="383"/>
      <c r="AB67" s="383"/>
      <c r="AC67" s="383"/>
      <c r="AD67" s="383">
        <v>12</v>
      </c>
      <c r="AE67" s="383"/>
      <c r="AF67" s="383"/>
      <c r="AG67" s="383"/>
      <c r="AH67" s="383"/>
      <c r="AI67" s="383"/>
      <c r="AJ67" s="383"/>
      <c r="AK67" s="383"/>
      <c r="AL67" s="56">
        <f t="shared" si="12"/>
        <v>12</v>
      </c>
      <c r="AM67" s="374"/>
      <c r="AN67" s="353"/>
      <c r="AO67" s="355"/>
    </row>
    <row r="68" spans="1:41" s="392" customFormat="1" ht="78.75" x14ac:dyDescent="0.25">
      <c r="A68" s="346" t="s">
        <v>20</v>
      </c>
      <c r="B68" s="373" t="str">
        <f>'УП (11 кл.)'!B77</f>
        <v>Ведение бухгалтерского учета источников формирования активов, выполнение работ по инвентаризации активов и финансовых обязательств организации</v>
      </c>
      <c r="C68" s="332"/>
      <c r="D68" s="332"/>
      <c r="E68" s="325"/>
      <c r="F68" s="325" t="s">
        <v>296</v>
      </c>
      <c r="G68" s="332"/>
      <c r="H68" s="332"/>
      <c r="I68" s="325"/>
      <c r="J68" s="325"/>
      <c r="K68" s="325"/>
      <c r="L68" s="325"/>
      <c r="M68" s="372">
        <f>SUM(M69:M73)</f>
        <v>308</v>
      </c>
      <c r="N68" s="372">
        <f t="shared" ref="N68:U68" si="15">SUM(N69:N73)</f>
        <v>10</v>
      </c>
      <c r="O68" s="372">
        <f t="shared" si="15"/>
        <v>298</v>
      </c>
      <c r="P68" s="372">
        <f t="shared" si="15"/>
        <v>68</v>
      </c>
      <c r="Q68" s="372">
        <f t="shared" si="15"/>
        <v>84</v>
      </c>
      <c r="R68" s="372">
        <f t="shared" si="15"/>
        <v>20</v>
      </c>
      <c r="S68" s="372">
        <f t="shared" si="15"/>
        <v>108</v>
      </c>
      <c r="T68" s="372">
        <f t="shared" si="15"/>
        <v>6</v>
      </c>
      <c r="U68" s="372">
        <f t="shared" si="15"/>
        <v>12</v>
      </c>
      <c r="V68" s="379"/>
      <c r="W68" s="379"/>
      <c r="X68" s="379"/>
      <c r="Y68" s="379"/>
      <c r="Z68" s="383"/>
      <c r="AA68" s="383"/>
      <c r="AB68" s="383"/>
      <c r="AC68" s="383"/>
      <c r="AD68" s="383"/>
      <c r="AE68" s="383"/>
      <c r="AF68" s="383"/>
      <c r="AG68" s="383"/>
      <c r="AH68" s="383">
        <f>'УП (11 кл.)'!X77</f>
        <v>0</v>
      </c>
      <c r="AI68" s="383">
        <f>'УП (11 кл.)'!Y77</f>
        <v>0</v>
      </c>
      <c r="AJ68" s="383">
        <f>'УП (11 кл.)'!Z77</f>
        <v>0</v>
      </c>
      <c r="AK68" s="383">
        <f>'УП (11 кл.)'!AA77</f>
        <v>0</v>
      </c>
      <c r="AL68" s="56">
        <f t="shared" si="12"/>
        <v>0</v>
      </c>
      <c r="AM68" s="374">
        <f t="shared" si="3"/>
        <v>298</v>
      </c>
      <c r="AN68" s="353"/>
      <c r="AO68" s="391"/>
    </row>
    <row r="69" spans="1:41" ht="47.25" x14ac:dyDescent="0.25">
      <c r="A69" s="326" t="str">
        <f>'УП (11 кл.)'!A78</f>
        <v>МДК.02.01</v>
      </c>
      <c r="B69" s="377" t="str">
        <f>'УП (11 кл.)'!B78</f>
        <v>Практические основы бухгалтерского учета источников формирования активов организации</v>
      </c>
      <c r="C69" s="331"/>
      <c r="D69" s="331"/>
      <c r="E69" s="326"/>
      <c r="F69" s="422" t="s">
        <v>205</v>
      </c>
      <c r="G69" s="331"/>
      <c r="H69" s="331"/>
      <c r="I69" s="326">
        <f>'УП (11 кл.)'!G78</f>
        <v>0</v>
      </c>
      <c r="J69" s="326">
        <f>'УП (11 кл.)'!H78</f>
        <v>0</v>
      </c>
      <c r="K69" s="326">
        <f>'УП (11 кл.)'!I78</f>
        <v>0</v>
      </c>
      <c r="L69" s="326">
        <f>'УП (11 кл.)'!J78</f>
        <v>0</v>
      </c>
      <c r="M69" s="383">
        <f>N69+O69</f>
        <v>98</v>
      </c>
      <c r="N69" s="383">
        <v>4</v>
      </c>
      <c r="O69" s="383">
        <f>P69+Q69+R69+T69+U69</f>
        <v>94</v>
      </c>
      <c r="P69" s="383">
        <v>26</v>
      </c>
      <c r="Q69" s="383">
        <v>40</v>
      </c>
      <c r="R69" s="383">
        <v>20</v>
      </c>
      <c r="S69" s="383"/>
      <c r="T69" s="383">
        <v>2</v>
      </c>
      <c r="U69" s="341">
        <v>6</v>
      </c>
      <c r="V69" s="383"/>
      <c r="W69" s="383"/>
      <c r="X69" s="383"/>
      <c r="Y69" s="383"/>
      <c r="Z69" s="383"/>
      <c r="AA69" s="383"/>
      <c r="AB69" s="383">
        <v>94</v>
      </c>
      <c r="AC69" s="383">
        <v>4</v>
      </c>
      <c r="AD69" s="383"/>
      <c r="AE69" s="383"/>
      <c r="AF69" s="383"/>
      <c r="AG69" s="383"/>
      <c r="AH69" s="383">
        <f>'УП (11 кл.)'!X78</f>
        <v>0</v>
      </c>
      <c r="AI69" s="383">
        <f>'УП (11 кл.)'!Y78</f>
        <v>0</v>
      </c>
      <c r="AJ69" s="383">
        <f>'УП (11 кл.)'!Z78</f>
        <v>0</v>
      </c>
      <c r="AK69" s="383">
        <f>'УП (11 кл.)'!AA78</f>
        <v>0</v>
      </c>
      <c r="AL69" s="56">
        <f t="shared" si="12"/>
        <v>98</v>
      </c>
      <c r="AM69" s="374">
        <f t="shared" si="3"/>
        <v>94</v>
      </c>
      <c r="AN69" s="353"/>
      <c r="AO69" s="355"/>
    </row>
    <row r="70" spans="1:41" ht="31.5" x14ac:dyDescent="0.25">
      <c r="A70" s="326" t="str">
        <f>'УП (11 кл.)'!A79</f>
        <v>МДК.02.02</v>
      </c>
      <c r="B70" s="377" t="str">
        <f>'УП (11 кл.)'!B79</f>
        <v>Бухгалтерская технология проведения и оформления инвентаризации</v>
      </c>
      <c r="C70" s="331"/>
      <c r="D70" s="331"/>
      <c r="E70" s="326"/>
      <c r="F70" s="423"/>
      <c r="G70" s="331"/>
      <c r="H70" s="331"/>
      <c r="I70" s="326">
        <f>'УП (11 кл.)'!G79</f>
        <v>0</v>
      </c>
      <c r="J70" s="326">
        <f>'УП (11 кл.)'!H79</f>
        <v>0</v>
      </c>
      <c r="K70" s="326">
        <f>'УП (11 кл.)'!I79</f>
        <v>0</v>
      </c>
      <c r="L70" s="326">
        <f>'УП (11 кл.)'!J79</f>
        <v>0</v>
      </c>
      <c r="M70" s="383">
        <f>N70+O70</f>
        <v>92</v>
      </c>
      <c r="N70" s="383">
        <v>6</v>
      </c>
      <c r="O70" s="383">
        <f>P70+Q70</f>
        <v>86</v>
      </c>
      <c r="P70" s="383">
        <v>42</v>
      </c>
      <c r="Q70" s="383">
        <v>44</v>
      </c>
      <c r="R70" s="383"/>
      <c r="S70" s="383"/>
      <c r="T70" s="383"/>
      <c r="U70" s="341">
        <f t="shared" si="14"/>
        <v>0</v>
      </c>
      <c r="V70" s="383"/>
      <c r="W70" s="383"/>
      <c r="X70" s="383"/>
      <c r="Y70" s="383"/>
      <c r="Z70" s="383"/>
      <c r="AA70" s="383"/>
      <c r="AB70" s="383">
        <v>86</v>
      </c>
      <c r="AC70" s="383">
        <v>6</v>
      </c>
      <c r="AD70" s="383"/>
      <c r="AE70" s="383"/>
      <c r="AF70" s="383"/>
      <c r="AG70" s="383"/>
      <c r="AH70" s="383">
        <f>'УП (11 кл.)'!X79</f>
        <v>0</v>
      </c>
      <c r="AI70" s="383">
        <f>'УП (11 кл.)'!Y79</f>
        <v>0</v>
      </c>
      <c r="AJ70" s="383">
        <f>'УП (11 кл.)'!Z79</f>
        <v>0</v>
      </c>
      <c r="AK70" s="383">
        <f>'УП (11 кл.)'!AA79</f>
        <v>0</v>
      </c>
      <c r="AL70" s="56">
        <f t="shared" si="12"/>
        <v>92</v>
      </c>
      <c r="AM70" s="374">
        <f t="shared" si="3"/>
        <v>86</v>
      </c>
      <c r="AN70" s="353"/>
      <c r="AO70" s="355"/>
    </row>
    <row r="71" spans="1:41" x14ac:dyDescent="0.25">
      <c r="A71" s="393" t="s">
        <v>70</v>
      </c>
      <c r="B71" s="377" t="str">
        <f>'УП (11 кл.)'!B83</f>
        <v xml:space="preserve">Учебная практика  </v>
      </c>
      <c r="C71" s="331"/>
      <c r="D71" s="331"/>
      <c r="E71" s="326"/>
      <c r="F71" s="326" t="s">
        <v>258</v>
      </c>
      <c r="G71" s="331"/>
      <c r="H71" s="331"/>
      <c r="I71" s="326">
        <f>'УП (11 кл.)'!G83</f>
        <v>0</v>
      </c>
      <c r="J71" s="326">
        <f>'УП (11 кл.)'!H83</f>
        <v>0</v>
      </c>
      <c r="K71" s="326">
        <f>'УП (11 кл.)'!I83</f>
        <v>0</v>
      </c>
      <c r="L71" s="326">
        <f>'УП (11 кл.)'!J83</f>
        <v>0</v>
      </c>
      <c r="M71" s="383">
        <v>36</v>
      </c>
      <c r="N71" s="383">
        <f>'УП (11 кл.)'!L83</f>
        <v>0</v>
      </c>
      <c r="O71" s="383">
        <v>36</v>
      </c>
      <c r="P71" s="386"/>
      <c r="Q71" s="386"/>
      <c r="R71" s="383"/>
      <c r="S71" s="383">
        <v>36</v>
      </c>
      <c r="T71" s="383"/>
      <c r="U71" s="341">
        <f t="shared" si="14"/>
        <v>0</v>
      </c>
      <c r="V71" s="383"/>
      <c r="W71" s="383"/>
      <c r="X71" s="383"/>
      <c r="Y71" s="383"/>
      <c r="Z71" s="383"/>
      <c r="AA71" s="383"/>
      <c r="AB71" s="383">
        <v>36</v>
      </c>
      <c r="AC71" s="383"/>
      <c r="AD71" s="383"/>
      <c r="AE71" s="383"/>
      <c r="AF71" s="383"/>
      <c r="AG71" s="383"/>
      <c r="AH71" s="383">
        <f>'УП (11 кл.)'!X83</f>
        <v>0</v>
      </c>
      <c r="AI71" s="383">
        <f>'УП (11 кл.)'!Y83</f>
        <v>0</v>
      </c>
      <c r="AJ71" s="383">
        <f>'УП (11 кл.)'!Z83</f>
        <v>0</v>
      </c>
      <c r="AK71" s="383">
        <f>'УП (11 кл.)'!AA83</f>
        <v>0</v>
      </c>
      <c r="AL71" s="56">
        <f t="shared" si="12"/>
        <v>36</v>
      </c>
      <c r="AM71" s="374">
        <f t="shared" si="3"/>
        <v>36</v>
      </c>
      <c r="AN71" s="353"/>
      <c r="AO71" s="355"/>
    </row>
    <row r="72" spans="1:41" ht="31.5" x14ac:dyDescent="0.25">
      <c r="A72" s="393" t="s">
        <v>71</v>
      </c>
      <c r="B72" s="377" t="str">
        <f>'УП (11 кл.)'!B84</f>
        <v xml:space="preserve">Производственная  практика (по профилю специальности) </v>
      </c>
      <c r="C72" s="331"/>
      <c r="D72" s="331"/>
      <c r="E72" s="326"/>
      <c r="F72" s="326" t="s">
        <v>258</v>
      </c>
      <c r="G72" s="331"/>
      <c r="H72" s="331"/>
      <c r="I72" s="326">
        <f>'УП (11 кл.)'!G84</f>
        <v>0</v>
      </c>
      <c r="J72" s="326">
        <f>'УП (11 кл.)'!H84</f>
        <v>0</v>
      </c>
      <c r="K72" s="326">
        <f>'УП (11 кл.)'!I84</f>
        <v>0</v>
      </c>
      <c r="L72" s="326">
        <f>'УП (11 кл.)'!J84</f>
        <v>0</v>
      </c>
      <c r="M72" s="383">
        <v>72</v>
      </c>
      <c r="N72" s="383">
        <f>'УП (11 кл.)'!L84</f>
        <v>0</v>
      </c>
      <c r="O72" s="383">
        <v>72</v>
      </c>
      <c r="P72" s="386"/>
      <c r="Q72" s="386"/>
      <c r="R72" s="383"/>
      <c r="S72" s="383">
        <v>72</v>
      </c>
      <c r="T72" s="383"/>
      <c r="U72" s="341">
        <f t="shared" si="14"/>
        <v>0</v>
      </c>
      <c r="V72" s="383"/>
      <c r="W72" s="383"/>
      <c r="X72" s="383"/>
      <c r="Y72" s="383"/>
      <c r="Z72" s="383"/>
      <c r="AA72" s="383"/>
      <c r="AB72" s="383">
        <v>72</v>
      </c>
      <c r="AC72" s="383"/>
      <c r="AD72" s="383"/>
      <c r="AE72" s="383"/>
      <c r="AF72" s="383"/>
      <c r="AG72" s="383"/>
      <c r="AH72" s="383">
        <f>'УП (11 кл.)'!X84</f>
        <v>0</v>
      </c>
      <c r="AI72" s="383">
        <f>'УП (11 кл.)'!Y84</f>
        <v>0</v>
      </c>
      <c r="AJ72" s="383">
        <f>'УП (11 кл.)'!Z84</f>
        <v>0</v>
      </c>
      <c r="AK72" s="383">
        <f>'УП (11 кл.)'!AA84</f>
        <v>0</v>
      </c>
      <c r="AL72" s="56">
        <f t="shared" si="12"/>
        <v>72</v>
      </c>
      <c r="AM72" s="374">
        <f t="shared" si="3"/>
        <v>72</v>
      </c>
      <c r="AN72" s="353"/>
      <c r="AO72" s="355"/>
    </row>
    <row r="73" spans="1:41" x14ac:dyDescent="0.25">
      <c r="A73" s="394"/>
      <c r="B73" s="377" t="s">
        <v>264</v>
      </c>
      <c r="C73" s="333"/>
      <c r="D73" s="334"/>
      <c r="E73" s="342"/>
      <c r="F73" s="342"/>
      <c r="G73" s="342"/>
      <c r="H73" s="342"/>
      <c r="I73" s="342"/>
      <c r="J73" s="342"/>
      <c r="K73" s="342"/>
      <c r="L73" s="343"/>
      <c r="M73" s="383">
        <v>10</v>
      </c>
      <c r="N73" s="383"/>
      <c r="O73" s="383">
        <v>10</v>
      </c>
      <c r="P73" s="386"/>
      <c r="Q73" s="386"/>
      <c r="R73" s="383"/>
      <c r="S73" s="383"/>
      <c r="T73" s="383">
        <v>4</v>
      </c>
      <c r="U73" s="341">
        <v>6</v>
      </c>
      <c r="V73" s="383"/>
      <c r="W73" s="383"/>
      <c r="X73" s="383"/>
      <c r="Y73" s="383"/>
      <c r="Z73" s="383"/>
      <c r="AA73" s="383"/>
      <c r="AB73" s="383">
        <v>10</v>
      </c>
      <c r="AC73" s="383"/>
      <c r="AD73" s="383"/>
      <c r="AE73" s="383"/>
      <c r="AF73" s="383"/>
      <c r="AG73" s="383"/>
      <c r="AH73" s="383"/>
      <c r="AI73" s="383"/>
      <c r="AJ73" s="383"/>
      <c r="AK73" s="383"/>
      <c r="AL73" s="56">
        <f t="shared" si="12"/>
        <v>10</v>
      </c>
      <c r="AM73" s="374"/>
      <c r="AN73" s="353"/>
      <c r="AO73" s="355"/>
    </row>
    <row r="74" spans="1:41" s="392" customFormat="1" ht="31.5" x14ac:dyDescent="0.25">
      <c r="A74" s="346" t="s">
        <v>18</v>
      </c>
      <c r="B74" s="373" t="str">
        <f>'УП (11 кл.)'!B85</f>
        <v>Проведение расчетов с бюджетом и внебюджетными фондами</v>
      </c>
      <c r="C74" s="332"/>
      <c r="D74" s="332"/>
      <c r="E74" s="325"/>
      <c r="F74" s="325"/>
      <c r="G74" s="332" t="s">
        <v>287</v>
      </c>
      <c r="H74" s="332" t="s">
        <v>296</v>
      </c>
      <c r="I74" s="325"/>
      <c r="J74" s="325"/>
      <c r="K74" s="325"/>
      <c r="L74" s="325"/>
      <c r="M74" s="372">
        <f>SUM(M75:M78)</f>
        <v>216</v>
      </c>
      <c r="N74" s="372">
        <f t="shared" ref="N74:U74" si="16">SUM(N75:N78)</f>
        <v>8</v>
      </c>
      <c r="O74" s="372">
        <f t="shared" si="16"/>
        <v>208</v>
      </c>
      <c r="P74" s="372">
        <f t="shared" si="16"/>
        <v>38</v>
      </c>
      <c r="Q74" s="372">
        <f t="shared" si="16"/>
        <v>46</v>
      </c>
      <c r="R74" s="372">
        <f t="shared" si="16"/>
        <v>0</v>
      </c>
      <c r="S74" s="372">
        <f t="shared" si="16"/>
        <v>108</v>
      </c>
      <c r="T74" s="372">
        <f t="shared" si="16"/>
        <v>4</v>
      </c>
      <c r="U74" s="372">
        <f t="shared" si="16"/>
        <v>12</v>
      </c>
      <c r="V74" s="379"/>
      <c r="W74" s="379"/>
      <c r="X74" s="379"/>
      <c r="Y74" s="379"/>
      <c r="Z74" s="383"/>
      <c r="AA74" s="383"/>
      <c r="AB74" s="383"/>
      <c r="AC74" s="383"/>
      <c r="AD74" s="383"/>
      <c r="AE74" s="383"/>
      <c r="AF74" s="383"/>
      <c r="AG74" s="383"/>
      <c r="AH74" s="383">
        <f>'УП (11 кл.)'!X85</f>
        <v>0</v>
      </c>
      <c r="AI74" s="383">
        <f>'УП (11 кл.)'!Y85</f>
        <v>0</v>
      </c>
      <c r="AJ74" s="383">
        <f>'УП (11 кл.)'!Z85</f>
        <v>0</v>
      </c>
      <c r="AK74" s="383">
        <f>'УП (11 кл.)'!AA85</f>
        <v>0</v>
      </c>
      <c r="AL74" s="56">
        <f t="shared" si="12"/>
        <v>0</v>
      </c>
      <c r="AM74" s="374">
        <f t="shared" si="3"/>
        <v>208</v>
      </c>
      <c r="AN74" s="353"/>
      <c r="AO74" s="391"/>
    </row>
    <row r="75" spans="1:41" ht="31.5" x14ac:dyDescent="0.25">
      <c r="A75" s="326" t="str">
        <f>'УП (11 кл.)'!A86</f>
        <v>МДК.03.01</v>
      </c>
      <c r="B75" s="377" t="str">
        <f>'УП (11 кл.)'!B86</f>
        <v>Организация расчетов с бюджетом и внебюджетными фондами</v>
      </c>
      <c r="C75" s="331"/>
      <c r="D75" s="331"/>
      <c r="E75" s="326"/>
      <c r="F75" s="326"/>
      <c r="G75" s="331" t="s">
        <v>287</v>
      </c>
      <c r="H75" s="331" t="s">
        <v>205</v>
      </c>
      <c r="I75" s="326">
        <f>'УП (11 кл.)'!G86</f>
        <v>0</v>
      </c>
      <c r="J75" s="326">
        <f>'УП (11 кл.)'!H86</f>
        <v>0</v>
      </c>
      <c r="K75" s="326">
        <f>'УП (11 кл.)'!I86</f>
        <v>0</v>
      </c>
      <c r="L75" s="326">
        <f>'УП (11 кл.)'!J86</f>
        <v>0</v>
      </c>
      <c r="M75" s="383">
        <f>N75+O75</f>
        <v>100</v>
      </c>
      <c r="N75" s="383">
        <v>8</v>
      </c>
      <c r="O75" s="383">
        <f>P75+Q75+T75+U75</f>
        <v>92</v>
      </c>
      <c r="P75" s="383">
        <v>38</v>
      </c>
      <c r="Q75" s="383">
        <v>46</v>
      </c>
      <c r="R75" s="383"/>
      <c r="S75" s="383"/>
      <c r="T75" s="383">
        <v>2</v>
      </c>
      <c r="U75" s="341">
        <v>6</v>
      </c>
      <c r="V75" s="383"/>
      <c r="W75" s="383"/>
      <c r="X75" s="383"/>
      <c r="Y75" s="383"/>
      <c r="Z75" s="383"/>
      <c r="AA75" s="383"/>
      <c r="AB75" s="383" t="s">
        <v>287</v>
      </c>
      <c r="AC75" s="383" t="s">
        <v>287</v>
      </c>
      <c r="AD75" s="383">
        <v>44</v>
      </c>
      <c r="AE75" s="383">
        <v>2</v>
      </c>
      <c r="AF75" s="383">
        <v>48</v>
      </c>
      <c r="AG75" s="383">
        <v>6</v>
      </c>
      <c r="AH75" s="383">
        <f>'УП (11 кл.)'!X86</f>
        <v>0</v>
      </c>
      <c r="AI75" s="383">
        <f>'УП (11 кл.)'!Y86</f>
        <v>0</v>
      </c>
      <c r="AJ75" s="383">
        <f>'УП (11 кл.)'!Z86</f>
        <v>0</v>
      </c>
      <c r="AK75" s="383">
        <f>'УП (11 кл.)'!AA86</f>
        <v>0</v>
      </c>
      <c r="AL75" s="56">
        <f t="shared" si="12"/>
        <v>100</v>
      </c>
      <c r="AM75" s="374">
        <f t="shared" si="3"/>
        <v>92</v>
      </c>
      <c r="AN75" s="353"/>
      <c r="AO75" s="355"/>
    </row>
    <row r="76" spans="1:41" x14ac:dyDescent="0.25">
      <c r="A76" s="393" t="s">
        <v>72</v>
      </c>
      <c r="B76" s="377" t="str">
        <f>'УП (11 кл.)'!B91</f>
        <v xml:space="preserve">Учебная практика  </v>
      </c>
      <c r="C76" s="331"/>
      <c r="D76" s="331"/>
      <c r="E76" s="326"/>
      <c r="F76" s="326"/>
      <c r="G76" s="331"/>
      <c r="H76" s="331" t="s">
        <v>258</v>
      </c>
      <c r="I76" s="326">
        <f>'УП (11 кл.)'!G91</f>
        <v>0</v>
      </c>
      <c r="J76" s="326">
        <f>'УП (11 кл.)'!H91</f>
        <v>0</v>
      </c>
      <c r="K76" s="326">
        <f>'УП (11 кл.)'!I91</f>
        <v>0</v>
      </c>
      <c r="L76" s="326">
        <f>'УП (11 кл.)'!J91</f>
        <v>0</v>
      </c>
      <c r="M76" s="383">
        <v>36</v>
      </c>
      <c r="N76" s="383">
        <f>'УП (11 кл.)'!L91</f>
        <v>0</v>
      </c>
      <c r="O76" s="386">
        <v>36</v>
      </c>
      <c r="P76" s="386"/>
      <c r="Q76" s="386"/>
      <c r="R76" s="383"/>
      <c r="S76" s="383">
        <v>36</v>
      </c>
      <c r="T76" s="383"/>
      <c r="U76" s="341">
        <f t="shared" si="14"/>
        <v>0</v>
      </c>
      <c r="V76" s="383"/>
      <c r="W76" s="383"/>
      <c r="X76" s="383"/>
      <c r="Y76" s="383"/>
      <c r="Z76" s="383"/>
      <c r="AA76" s="383"/>
      <c r="AB76" s="383"/>
      <c r="AC76" s="383"/>
      <c r="AD76" s="383" t="s">
        <v>287</v>
      </c>
      <c r="AE76" s="383"/>
      <c r="AF76" s="383">
        <v>36</v>
      </c>
      <c r="AG76" s="383"/>
      <c r="AH76" s="383">
        <f>'УП (11 кл.)'!X91</f>
        <v>0</v>
      </c>
      <c r="AI76" s="383">
        <f>'УП (11 кл.)'!Y91</f>
        <v>0</v>
      </c>
      <c r="AJ76" s="383">
        <f>'УП (11 кл.)'!Z91</f>
        <v>0</v>
      </c>
      <c r="AK76" s="383">
        <f>'УП (11 кл.)'!AA91</f>
        <v>0</v>
      </c>
      <c r="AL76" s="56">
        <f t="shared" si="12"/>
        <v>36</v>
      </c>
      <c r="AM76" s="374">
        <f t="shared" si="3"/>
        <v>36</v>
      </c>
      <c r="AN76" s="353"/>
      <c r="AO76" s="355"/>
    </row>
    <row r="77" spans="1:41" ht="31.5" x14ac:dyDescent="0.25">
      <c r="A77" s="393" t="s">
        <v>73</v>
      </c>
      <c r="B77" s="377" t="str">
        <f>'УП (11 кл.)'!B92</f>
        <v xml:space="preserve">Производственная  практика (по профилю специальности) </v>
      </c>
      <c r="C77" s="331"/>
      <c r="D77" s="331"/>
      <c r="E77" s="326"/>
      <c r="F77" s="326"/>
      <c r="G77" s="331"/>
      <c r="H77" s="331" t="s">
        <v>258</v>
      </c>
      <c r="I77" s="326">
        <f>'УП (11 кл.)'!G92</f>
        <v>0</v>
      </c>
      <c r="J77" s="326">
        <f>'УП (11 кл.)'!H92</f>
        <v>0</v>
      </c>
      <c r="K77" s="326">
        <f>'УП (11 кл.)'!I92</f>
        <v>0</v>
      </c>
      <c r="L77" s="326">
        <f>'УП (11 кл.)'!J92</f>
        <v>0</v>
      </c>
      <c r="M77" s="383">
        <v>72</v>
      </c>
      <c r="N77" s="383">
        <f>'УП (11 кл.)'!L92</f>
        <v>0</v>
      </c>
      <c r="O77" s="383">
        <v>72</v>
      </c>
      <c r="P77" s="386"/>
      <c r="Q77" s="386"/>
      <c r="R77" s="383"/>
      <c r="S77" s="383">
        <v>72</v>
      </c>
      <c r="T77" s="383"/>
      <c r="U77" s="341">
        <f t="shared" si="14"/>
        <v>0</v>
      </c>
      <c r="V77" s="383"/>
      <c r="W77" s="383"/>
      <c r="X77" s="383"/>
      <c r="Y77" s="383"/>
      <c r="Z77" s="383"/>
      <c r="AA77" s="383"/>
      <c r="AB77" s="383"/>
      <c r="AC77" s="383"/>
      <c r="AD77" s="383" t="s">
        <v>287</v>
      </c>
      <c r="AE77" s="383"/>
      <c r="AF77" s="383">
        <v>72</v>
      </c>
      <c r="AG77" s="383"/>
      <c r="AH77" s="383">
        <f>'УП (11 кл.)'!X92</f>
        <v>0</v>
      </c>
      <c r="AI77" s="383">
        <f>'УП (11 кл.)'!Y92</f>
        <v>0</v>
      </c>
      <c r="AJ77" s="383">
        <f>'УП (11 кл.)'!Z92</f>
        <v>0</v>
      </c>
      <c r="AK77" s="383">
        <f>'УП (11 кл.)'!AA92</f>
        <v>0</v>
      </c>
      <c r="AL77" s="56">
        <f t="shared" si="12"/>
        <v>72</v>
      </c>
      <c r="AM77" s="374">
        <f t="shared" si="3"/>
        <v>72</v>
      </c>
      <c r="AN77" s="353"/>
      <c r="AO77" s="355"/>
    </row>
    <row r="78" spans="1:41" x14ac:dyDescent="0.25">
      <c r="A78" s="394"/>
      <c r="B78" s="377" t="s">
        <v>265</v>
      </c>
      <c r="C78" s="331"/>
      <c r="D78" s="331"/>
      <c r="E78" s="326"/>
      <c r="F78" s="326"/>
      <c r="G78" s="331"/>
      <c r="H78" s="331"/>
      <c r="I78" s="326"/>
      <c r="J78" s="326"/>
      <c r="K78" s="326"/>
      <c r="L78" s="326"/>
      <c r="M78" s="383">
        <v>8</v>
      </c>
      <c r="N78" s="383"/>
      <c r="O78" s="386">
        <v>8</v>
      </c>
      <c r="P78" s="386"/>
      <c r="Q78" s="386"/>
      <c r="R78" s="383"/>
      <c r="S78" s="383"/>
      <c r="T78" s="383">
        <v>2</v>
      </c>
      <c r="U78" s="341">
        <v>6</v>
      </c>
      <c r="V78" s="383"/>
      <c r="W78" s="383"/>
      <c r="X78" s="383"/>
      <c r="Y78" s="383"/>
      <c r="Z78" s="383"/>
      <c r="AA78" s="383"/>
      <c r="AB78" s="383"/>
      <c r="AC78" s="383"/>
      <c r="AD78" s="383" t="s">
        <v>287</v>
      </c>
      <c r="AE78" s="383"/>
      <c r="AF78" s="383">
        <v>8</v>
      </c>
      <c r="AG78" s="383"/>
      <c r="AH78" s="383"/>
      <c r="AI78" s="383"/>
      <c r="AJ78" s="383"/>
      <c r="AK78" s="383"/>
      <c r="AL78" s="56">
        <f t="shared" si="12"/>
        <v>8</v>
      </c>
      <c r="AM78" s="374"/>
      <c r="AN78" s="353"/>
      <c r="AO78" s="355"/>
    </row>
    <row r="79" spans="1:41" ht="47.25" x14ac:dyDescent="0.25">
      <c r="A79" s="346" t="s">
        <v>13</v>
      </c>
      <c r="B79" s="373" t="s">
        <v>237</v>
      </c>
      <c r="C79" s="332"/>
      <c r="D79" s="332"/>
      <c r="E79" s="325"/>
      <c r="F79" s="325"/>
      <c r="G79" s="332"/>
      <c r="H79" s="332" t="s">
        <v>296</v>
      </c>
      <c r="I79" s="325"/>
      <c r="J79" s="325"/>
      <c r="K79" s="325"/>
      <c r="L79" s="325"/>
      <c r="M79" s="372">
        <f>SUM(M80:M84)</f>
        <v>314</v>
      </c>
      <c r="N79" s="372">
        <f t="shared" ref="N79:U79" si="17">SUM(N80:N84)</f>
        <v>18</v>
      </c>
      <c r="O79" s="372">
        <f t="shared" si="17"/>
        <v>296</v>
      </c>
      <c r="P79" s="372">
        <f t="shared" si="17"/>
        <v>84</v>
      </c>
      <c r="Q79" s="372">
        <f t="shared" si="17"/>
        <v>62</v>
      </c>
      <c r="R79" s="372">
        <f t="shared" si="17"/>
        <v>20</v>
      </c>
      <c r="S79" s="372">
        <f t="shared" si="17"/>
        <v>108</v>
      </c>
      <c r="T79" s="372">
        <f t="shared" si="17"/>
        <v>4</v>
      </c>
      <c r="U79" s="372">
        <f t="shared" si="17"/>
        <v>18</v>
      </c>
      <c r="V79" s="379"/>
      <c r="W79" s="379"/>
      <c r="X79" s="379"/>
      <c r="Y79" s="379"/>
      <c r="Z79" s="383"/>
      <c r="AA79" s="383"/>
      <c r="AB79" s="383"/>
      <c r="AC79" s="383"/>
      <c r="AD79" s="383"/>
      <c r="AE79" s="383"/>
      <c r="AF79" s="383"/>
      <c r="AG79" s="383"/>
      <c r="AH79" s="383">
        <f>'УП (11 кл.)'!X93</f>
        <v>0</v>
      </c>
      <c r="AI79" s="383">
        <f>'УП (11 кл.)'!Y93</f>
        <v>0</v>
      </c>
      <c r="AJ79" s="383">
        <f>'УП (11 кл.)'!Z93</f>
        <v>0</v>
      </c>
      <c r="AK79" s="383">
        <f>'УП (11 кл.)'!AA93</f>
        <v>0</v>
      </c>
      <c r="AL79" s="56">
        <f t="shared" si="12"/>
        <v>0</v>
      </c>
      <c r="AM79" s="374">
        <f t="shared" si="3"/>
        <v>296</v>
      </c>
      <c r="AN79" s="353"/>
      <c r="AO79" s="355"/>
    </row>
    <row r="80" spans="1:41" ht="31.5" x14ac:dyDescent="0.25">
      <c r="A80" s="326" t="str">
        <f>'УП (11 кл.)'!A94</f>
        <v>МДК.04.01</v>
      </c>
      <c r="B80" s="377" t="str">
        <f>'УП (11 кл.)'!B94</f>
        <v>Технология составления бухгалтерской отчетности</v>
      </c>
      <c r="C80" s="331"/>
      <c r="D80" s="331"/>
      <c r="E80" s="326"/>
      <c r="F80" s="326"/>
      <c r="G80" s="331"/>
      <c r="H80" s="450" t="s">
        <v>205</v>
      </c>
      <c r="I80" s="326">
        <f>'УП (11 кл.)'!G94</f>
        <v>0</v>
      </c>
      <c r="J80" s="326">
        <f>'УП (11 кл.)'!H94</f>
        <v>0</v>
      </c>
      <c r="K80" s="326">
        <f>'УП (11 кл.)'!I94</f>
        <v>0</v>
      </c>
      <c r="L80" s="326">
        <f>'УП (11 кл.)'!J94</f>
        <v>0</v>
      </c>
      <c r="M80" s="383">
        <f>N80+O80</f>
        <v>98</v>
      </c>
      <c r="N80" s="383">
        <v>12</v>
      </c>
      <c r="O80" s="383">
        <f>P80+Q80+R80+T80+U80</f>
        <v>86</v>
      </c>
      <c r="P80" s="383">
        <v>26</v>
      </c>
      <c r="Q80" s="383">
        <v>26</v>
      </c>
      <c r="R80" s="383">
        <v>20</v>
      </c>
      <c r="S80" s="383"/>
      <c r="T80" s="383">
        <v>2</v>
      </c>
      <c r="U80" s="341">
        <v>12</v>
      </c>
      <c r="V80" s="386"/>
      <c r="W80" s="386"/>
      <c r="X80" s="386"/>
      <c r="Y80" s="386"/>
      <c r="Z80" s="383"/>
      <c r="AA80" s="383"/>
      <c r="AB80" s="383"/>
      <c r="AC80" s="383"/>
      <c r="AD80" s="383"/>
      <c r="AE80" s="383"/>
      <c r="AF80" s="383">
        <v>86</v>
      </c>
      <c r="AG80" s="383">
        <v>12</v>
      </c>
      <c r="AH80" s="383">
        <f>'УП (11 кл.)'!X94</f>
        <v>0</v>
      </c>
      <c r="AI80" s="383">
        <f>'УП (11 кл.)'!Y94</f>
        <v>0</v>
      </c>
      <c r="AJ80" s="383">
        <f>'УП (11 кл.)'!Z94</f>
        <v>0</v>
      </c>
      <c r="AK80" s="383">
        <f>'УП (11 кл.)'!AA94</f>
        <v>0</v>
      </c>
      <c r="AL80" s="56">
        <f t="shared" si="12"/>
        <v>98</v>
      </c>
      <c r="AM80" s="374">
        <f t="shared" si="3"/>
        <v>86</v>
      </c>
      <c r="AN80" s="353"/>
      <c r="AO80" s="355"/>
    </row>
    <row r="81" spans="1:41" ht="31.5" x14ac:dyDescent="0.25">
      <c r="A81" s="326" t="str">
        <f>'УП (11 кл.)'!A95</f>
        <v>МДК.04.02</v>
      </c>
      <c r="B81" s="377" t="str">
        <f>'УП (11 кл.)'!B95</f>
        <v>Основы анализа бухгалтерской отчетности</v>
      </c>
      <c r="C81" s="331"/>
      <c r="D81" s="331"/>
      <c r="E81" s="326"/>
      <c r="F81" s="326"/>
      <c r="G81" s="331"/>
      <c r="H81" s="451"/>
      <c r="I81" s="326">
        <f>'УП (11 кл.)'!G95</f>
        <v>0</v>
      </c>
      <c r="J81" s="326">
        <f>'УП (11 кл.)'!H95</f>
        <v>0</v>
      </c>
      <c r="K81" s="326">
        <f>'УП (11 кл.)'!I95</f>
        <v>0</v>
      </c>
      <c r="L81" s="326">
        <f>'УП (11 кл.)'!J95</f>
        <v>0</v>
      </c>
      <c r="M81" s="383">
        <f>N81+O81</f>
        <v>100</v>
      </c>
      <c r="N81" s="383">
        <v>6</v>
      </c>
      <c r="O81" s="383">
        <v>94</v>
      </c>
      <c r="P81" s="383">
        <v>58</v>
      </c>
      <c r="Q81" s="383">
        <v>36</v>
      </c>
      <c r="R81" s="383"/>
      <c r="S81" s="383"/>
      <c r="T81" s="383"/>
      <c r="U81" s="341">
        <f t="shared" si="14"/>
        <v>0</v>
      </c>
      <c r="V81" s="386"/>
      <c r="W81" s="386"/>
      <c r="X81" s="386"/>
      <c r="Y81" s="386"/>
      <c r="Z81" s="383"/>
      <c r="AA81" s="383"/>
      <c r="AB81" s="383"/>
      <c r="AC81" s="383"/>
      <c r="AD81" s="383"/>
      <c r="AE81" s="383"/>
      <c r="AF81" s="383">
        <v>94</v>
      </c>
      <c r="AG81" s="383">
        <v>6</v>
      </c>
      <c r="AH81" s="383">
        <f>'УП (11 кл.)'!X95</f>
        <v>0</v>
      </c>
      <c r="AI81" s="383">
        <f>'УП (11 кл.)'!Y95</f>
        <v>0</v>
      </c>
      <c r="AJ81" s="383">
        <f>'УП (11 кл.)'!Z95</f>
        <v>0</v>
      </c>
      <c r="AK81" s="383">
        <f>'УП (11 кл.)'!AA95</f>
        <v>0</v>
      </c>
      <c r="AL81" s="56">
        <f t="shared" si="12"/>
        <v>100</v>
      </c>
      <c r="AM81" s="374">
        <f t="shared" si="3"/>
        <v>94</v>
      </c>
      <c r="AN81" s="353"/>
      <c r="AO81" s="355"/>
    </row>
    <row r="82" spans="1:41" s="353" customFormat="1" x14ac:dyDescent="0.25">
      <c r="A82" s="393" t="s">
        <v>74</v>
      </c>
      <c r="B82" s="377" t="str">
        <f>'УП (11 кл.)'!B99</f>
        <v xml:space="preserve">Учебная практика  </v>
      </c>
      <c r="C82" s="331"/>
      <c r="D82" s="331"/>
      <c r="E82" s="326"/>
      <c r="F82" s="326"/>
      <c r="G82" s="331"/>
      <c r="H82" s="450" t="s">
        <v>258</v>
      </c>
      <c r="I82" s="326">
        <f>'УП (11 кл.)'!G99</f>
        <v>0</v>
      </c>
      <c r="J82" s="326">
        <f>'УП (11 кл.)'!H99</f>
        <v>0</v>
      </c>
      <c r="K82" s="326">
        <f>'УП (11 кл.)'!I99</f>
        <v>0</v>
      </c>
      <c r="L82" s="326">
        <f>'УП (11 кл.)'!J99</f>
        <v>0</v>
      </c>
      <c r="M82" s="383">
        <v>36</v>
      </c>
      <c r="N82" s="383">
        <f>'УП (11 кл.)'!L99</f>
        <v>0</v>
      </c>
      <c r="O82" s="383">
        <v>36</v>
      </c>
      <c r="P82" s="386"/>
      <c r="Q82" s="386"/>
      <c r="R82" s="383"/>
      <c r="S82" s="383">
        <v>36</v>
      </c>
      <c r="T82" s="383"/>
      <c r="U82" s="341">
        <f t="shared" si="14"/>
        <v>0</v>
      </c>
      <c r="V82" s="383"/>
      <c r="W82" s="383"/>
      <c r="X82" s="383"/>
      <c r="Y82" s="383"/>
      <c r="Z82" s="383"/>
      <c r="AA82" s="383"/>
      <c r="AB82" s="383"/>
      <c r="AC82" s="383"/>
      <c r="AD82" s="383"/>
      <c r="AE82" s="383"/>
      <c r="AF82" s="383">
        <v>36</v>
      </c>
      <c r="AG82" s="383"/>
      <c r="AH82" s="383">
        <f>'УП (11 кл.)'!X99</f>
        <v>0</v>
      </c>
      <c r="AI82" s="383">
        <f>'УП (11 кл.)'!Y99</f>
        <v>0</v>
      </c>
      <c r="AJ82" s="383">
        <f>'УП (11 кл.)'!Z99</f>
        <v>0</v>
      </c>
      <c r="AK82" s="383">
        <f>'УП (11 кл.)'!AA99</f>
        <v>0</v>
      </c>
      <c r="AL82" s="56">
        <f t="shared" si="12"/>
        <v>36</v>
      </c>
      <c r="AM82" s="374">
        <f t="shared" si="3"/>
        <v>36</v>
      </c>
      <c r="AO82" s="355"/>
    </row>
    <row r="83" spans="1:41" s="353" customFormat="1" ht="31.5" x14ac:dyDescent="0.25">
      <c r="A83" s="393" t="s">
        <v>75</v>
      </c>
      <c r="B83" s="377" t="str">
        <f>'УП (11 кл.)'!B100</f>
        <v xml:space="preserve">Производственная  практика (по профилю специальности) </v>
      </c>
      <c r="C83" s="331"/>
      <c r="D83" s="331"/>
      <c r="E83" s="326"/>
      <c r="F83" s="326"/>
      <c r="G83" s="331"/>
      <c r="H83" s="451"/>
      <c r="I83" s="326">
        <f>'УП (11 кл.)'!G100</f>
        <v>0</v>
      </c>
      <c r="J83" s="326">
        <f>'УП (11 кл.)'!H100</f>
        <v>0</v>
      </c>
      <c r="K83" s="326">
        <f>'УП (11 кл.)'!I100</f>
        <v>0</v>
      </c>
      <c r="L83" s="326">
        <f>'УП (11 кл.)'!J100</f>
        <v>0</v>
      </c>
      <c r="M83" s="383">
        <v>72</v>
      </c>
      <c r="N83" s="383">
        <f>'УП (11 кл.)'!L100</f>
        <v>0</v>
      </c>
      <c r="O83" s="383">
        <v>72</v>
      </c>
      <c r="P83" s="386"/>
      <c r="Q83" s="386"/>
      <c r="R83" s="383"/>
      <c r="S83" s="383">
        <v>72</v>
      </c>
      <c r="T83" s="383"/>
      <c r="U83" s="341">
        <f t="shared" si="14"/>
        <v>0</v>
      </c>
      <c r="V83" s="383"/>
      <c r="W83" s="383"/>
      <c r="X83" s="383"/>
      <c r="Y83" s="383"/>
      <c r="Z83" s="383"/>
      <c r="AA83" s="383"/>
      <c r="AB83" s="383"/>
      <c r="AC83" s="383"/>
      <c r="AD83" s="383"/>
      <c r="AE83" s="383"/>
      <c r="AF83" s="383">
        <v>72</v>
      </c>
      <c r="AG83" s="383"/>
      <c r="AH83" s="383">
        <f>'УП (11 кл.)'!X100</f>
        <v>0</v>
      </c>
      <c r="AI83" s="383">
        <f>'УП (11 кл.)'!Y100</f>
        <v>0</v>
      </c>
      <c r="AJ83" s="383">
        <f>'УП (11 кл.)'!Z100</f>
        <v>0</v>
      </c>
      <c r="AK83" s="383">
        <f>'УП (11 кл.)'!AA100</f>
        <v>0</v>
      </c>
      <c r="AL83" s="56">
        <f t="shared" si="12"/>
        <v>72</v>
      </c>
      <c r="AM83" s="374">
        <f t="shared" si="3"/>
        <v>72</v>
      </c>
      <c r="AO83" s="355"/>
    </row>
    <row r="84" spans="1:41" s="353" customFormat="1" x14ac:dyDescent="0.25">
      <c r="A84" s="394"/>
      <c r="B84" s="377" t="s">
        <v>266</v>
      </c>
      <c r="C84" s="331"/>
      <c r="D84" s="331"/>
      <c r="E84" s="326"/>
      <c r="F84" s="326"/>
      <c r="G84" s="331"/>
      <c r="H84" s="331"/>
      <c r="I84" s="326"/>
      <c r="J84" s="326"/>
      <c r="K84" s="326"/>
      <c r="L84" s="326"/>
      <c r="M84" s="383">
        <v>8</v>
      </c>
      <c r="N84" s="383"/>
      <c r="O84" s="383">
        <v>8</v>
      </c>
      <c r="P84" s="386"/>
      <c r="Q84" s="386"/>
      <c r="R84" s="383"/>
      <c r="S84" s="383"/>
      <c r="T84" s="383">
        <v>2</v>
      </c>
      <c r="U84" s="341">
        <v>6</v>
      </c>
      <c r="V84" s="383"/>
      <c r="W84" s="383"/>
      <c r="X84" s="383"/>
      <c r="Y84" s="383"/>
      <c r="Z84" s="383"/>
      <c r="AA84" s="383"/>
      <c r="AB84" s="383"/>
      <c r="AC84" s="383"/>
      <c r="AD84" s="383"/>
      <c r="AE84" s="383"/>
      <c r="AF84" s="383">
        <v>8</v>
      </c>
      <c r="AG84" s="383"/>
      <c r="AH84" s="383"/>
      <c r="AI84" s="383"/>
      <c r="AJ84" s="383"/>
      <c r="AK84" s="383"/>
      <c r="AL84" s="56">
        <f t="shared" si="12"/>
        <v>8</v>
      </c>
      <c r="AM84" s="374"/>
      <c r="AO84" s="355"/>
    </row>
    <row r="85" spans="1:41" s="392" customFormat="1" ht="31.5" x14ac:dyDescent="0.25">
      <c r="A85" s="346" t="s">
        <v>299</v>
      </c>
      <c r="B85" s="373" t="s">
        <v>307</v>
      </c>
      <c r="C85" s="332"/>
      <c r="D85" s="332"/>
      <c r="E85" s="325" t="s">
        <v>322</v>
      </c>
      <c r="F85" s="325"/>
      <c r="G85" s="332"/>
      <c r="H85" s="332"/>
      <c r="I85" s="325"/>
      <c r="J85" s="325"/>
      <c r="K85" s="325"/>
      <c r="L85" s="325"/>
      <c r="M85" s="372">
        <f>SUM(M86:M89)</f>
        <v>314</v>
      </c>
      <c r="N85" s="372">
        <f t="shared" ref="N85:U85" si="18">SUM(N86:N89)</f>
        <v>2</v>
      </c>
      <c r="O85" s="372">
        <f t="shared" si="18"/>
        <v>312</v>
      </c>
      <c r="P85" s="372">
        <f t="shared" si="18"/>
        <v>100</v>
      </c>
      <c r="Q85" s="372">
        <f t="shared" si="18"/>
        <v>78</v>
      </c>
      <c r="R85" s="372">
        <f t="shared" si="18"/>
        <v>0</v>
      </c>
      <c r="S85" s="372">
        <f t="shared" si="18"/>
        <v>108</v>
      </c>
      <c r="T85" s="372">
        <f t="shared" si="18"/>
        <v>6</v>
      </c>
      <c r="U85" s="372">
        <f t="shared" si="18"/>
        <v>20</v>
      </c>
      <c r="V85" s="379"/>
      <c r="W85" s="379"/>
      <c r="X85" s="379" t="s">
        <v>287</v>
      </c>
      <c r="Y85" s="379"/>
      <c r="Z85" s="383"/>
      <c r="AA85" s="383"/>
      <c r="AB85" s="383"/>
      <c r="AC85" s="383"/>
      <c r="AD85" s="383"/>
      <c r="AE85" s="383"/>
      <c r="AF85" s="383"/>
      <c r="AG85" s="383"/>
      <c r="AH85" s="383">
        <f>'УП (11 кл.)'!X101</f>
        <v>0</v>
      </c>
      <c r="AI85" s="383">
        <f>'УП (11 кл.)'!Y101</f>
        <v>0</v>
      </c>
      <c r="AJ85" s="383">
        <f>'УП (11 кл.)'!Z101</f>
        <v>0</v>
      </c>
      <c r="AK85" s="383">
        <f>'УП (11 кл.)'!AA101</f>
        <v>0</v>
      </c>
      <c r="AL85" s="56">
        <f t="shared" si="12"/>
        <v>0</v>
      </c>
      <c r="AM85" s="374">
        <f t="shared" si="3"/>
        <v>312</v>
      </c>
      <c r="AN85" s="353"/>
      <c r="AO85" s="391"/>
    </row>
    <row r="86" spans="1:41" s="353" customFormat="1" ht="31.5" x14ac:dyDescent="0.25">
      <c r="A86" s="326" t="s">
        <v>300</v>
      </c>
      <c r="B86" s="377" t="s">
        <v>309</v>
      </c>
      <c r="C86" s="331"/>
      <c r="D86" s="331"/>
      <c r="E86" s="326" t="s">
        <v>205</v>
      </c>
      <c r="F86" s="326"/>
      <c r="G86" s="331"/>
      <c r="H86" s="331"/>
      <c r="I86" s="326">
        <f>'УП (11 кл.)'!G105</f>
        <v>0</v>
      </c>
      <c r="J86" s="326">
        <f>'УП (11 кл.)'!H105</f>
        <v>0</v>
      </c>
      <c r="K86" s="326">
        <f>'УП (11 кл.)'!I105</f>
        <v>0</v>
      </c>
      <c r="L86" s="326">
        <f>'УП (11 кл.)'!J105</f>
        <v>0</v>
      </c>
      <c r="M86" s="383">
        <f>N86+O86</f>
        <v>192</v>
      </c>
      <c r="N86" s="383">
        <v>2</v>
      </c>
      <c r="O86" s="383">
        <f>P86+Q86+T86+U86</f>
        <v>190</v>
      </c>
      <c r="P86" s="383">
        <v>100</v>
      </c>
      <c r="Q86" s="383">
        <v>78</v>
      </c>
      <c r="R86" s="383"/>
      <c r="S86" s="383"/>
      <c r="T86" s="383">
        <v>4</v>
      </c>
      <c r="U86" s="341">
        <v>8</v>
      </c>
      <c r="V86" s="383"/>
      <c r="W86" s="383"/>
      <c r="X86" s="383"/>
      <c r="Y86" s="383"/>
      <c r="Z86" s="383">
        <v>190</v>
      </c>
      <c r="AA86" s="383">
        <v>2</v>
      </c>
      <c r="AB86" s="383"/>
      <c r="AC86" s="383"/>
      <c r="AD86" s="383"/>
      <c r="AE86" s="383"/>
      <c r="AF86" s="383"/>
      <c r="AG86" s="383"/>
      <c r="AH86" s="383">
        <f>'УП (11 кл.)'!X105</f>
        <v>0</v>
      </c>
      <c r="AI86" s="383">
        <f>'УП (11 кл.)'!Y105</f>
        <v>0</v>
      </c>
      <c r="AJ86" s="383">
        <f>'УП (11 кл.)'!Z105</f>
        <v>0</v>
      </c>
      <c r="AK86" s="383">
        <f>'УП (11 кл.)'!AA105</f>
        <v>0</v>
      </c>
      <c r="AL86" s="56">
        <f t="shared" si="12"/>
        <v>192</v>
      </c>
      <c r="AM86" s="374">
        <f t="shared" si="3"/>
        <v>190</v>
      </c>
      <c r="AO86" s="355"/>
    </row>
    <row r="87" spans="1:41" s="353" customFormat="1" x14ac:dyDescent="0.25">
      <c r="A87" s="393" t="s">
        <v>301</v>
      </c>
      <c r="B87" s="377" t="str">
        <f>'УП (11 кл.)'!B107</f>
        <v xml:space="preserve">Учебная практика  </v>
      </c>
      <c r="C87" s="331"/>
      <c r="D87" s="331"/>
      <c r="E87" s="326" t="s">
        <v>258</v>
      </c>
      <c r="F87" s="326"/>
      <c r="G87" s="331"/>
      <c r="H87" s="331"/>
      <c r="I87" s="326">
        <f>'УП (11 кл.)'!G107</f>
        <v>0</v>
      </c>
      <c r="J87" s="326">
        <f>'УП (11 кл.)'!H107</f>
        <v>0</v>
      </c>
      <c r="K87" s="326">
        <f>'УП (11 кл.)'!I107</f>
        <v>0</v>
      </c>
      <c r="L87" s="326">
        <f>'УП (11 кл.)'!J107</f>
        <v>0</v>
      </c>
      <c r="M87" s="383">
        <v>36</v>
      </c>
      <c r="N87" s="383">
        <f>'УП (11 кл.)'!L107</f>
        <v>0</v>
      </c>
      <c r="O87" s="383">
        <v>36</v>
      </c>
      <c r="P87" s="386"/>
      <c r="Q87" s="386"/>
      <c r="R87" s="383"/>
      <c r="S87" s="383">
        <v>36</v>
      </c>
      <c r="T87" s="383"/>
      <c r="U87" s="341"/>
      <c r="V87" s="383"/>
      <c r="W87" s="383"/>
      <c r="X87" s="383"/>
      <c r="Y87" s="383"/>
      <c r="Z87" s="383">
        <v>36</v>
      </c>
      <c r="AA87" s="383"/>
      <c r="AB87" s="383"/>
      <c r="AC87" s="383"/>
      <c r="AD87" s="383"/>
      <c r="AE87" s="383"/>
      <c r="AF87" s="383"/>
      <c r="AG87" s="383"/>
      <c r="AH87" s="383">
        <f>'УП (11 кл.)'!X107</f>
        <v>0</v>
      </c>
      <c r="AI87" s="383">
        <f>'УП (11 кл.)'!Y107</f>
        <v>0</v>
      </c>
      <c r="AJ87" s="383">
        <f>'УП (11 кл.)'!Z107</f>
        <v>0</v>
      </c>
      <c r="AK87" s="383">
        <f>'УП (11 кл.)'!AA107</f>
        <v>0</v>
      </c>
      <c r="AL87" s="56">
        <f t="shared" si="12"/>
        <v>36</v>
      </c>
      <c r="AM87" s="374">
        <f t="shared" si="3"/>
        <v>36</v>
      </c>
      <c r="AO87" s="355"/>
    </row>
    <row r="88" spans="1:41" s="353" customFormat="1" ht="31.5" x14ac:dyDescent="0.25">
      <c r="A88" s="393" t="s">
        <v>302</v>
      </c>
      <c r="B88" s="377" t="str">
        <f>'УП (11 кл.)'!B108</f>
        <v xml:space="preserve">Производственная  практика (по профилю специальности) </v>
      </c>
      <c r="C88" s="331"/>
      <c r="D88" s="331"/>
      <c r="E88" s="326" t="s">
        <v>258</v>
      </c>
      <c r="F88" s="326"/>
      <c r="G88" s="331"/>
      <c r="H88" s="331"/>
      <c r="I88" s="326">
        <f>'УП (11 кл.)'!G108</f>
        <v>0</v>
      </c>
      <c r="J88" s="326">
        <f>'УП (11 кл.)'!H108</f>
        <v>0</v>
      </c>
      <c r="K88" s="326">
        <f>'УП (11 кл.)'!I108</f>
        <v>0</v>
      </c>
      <c r="L88" s="326">
        <f>'УП (11 кл.)'!J108</f>
        <v>0</v>
      </c>
      <c r="M88" s="383">
        <v>72</v>
      </c>
      <c r="N88" s="383">
        <f>'УП (11 кл.)'!L108</f>
        <v>0</v>
      </c>
      <c r="O88" s="383">
        <v>72</v>
      </c>
      <c r="P88" s="386"/>
      <c r="Q88" s="386"/>
      <c r="R88" s="383"/>
      <c r="S88" s="383">
        <v>72</v>
      </c>
      <c r="T88" s="383"/>
      <c r="U88" s="341">
        <f t="shared" si="14"/>
        <v>0</v>
      </c>
      <c r="V88" s="383"/>
      <c r="W88" s="383"/>
      <c r="X88" s="383"/>
      <c r="Y88" s="383"/>
      <c r="Z88" s="383">
        <v>72</v>
      </c>
      <c r="AA88" s="383"/>
      <c r="AB88" s="383"/>
      <c r="AC88" s="383"/>
      <c r="AD88" s="383">
        <v>0</v>
      </c>
      <c r="AE88" s="383"/>
      <c r="AF88" s="383"/>
      <c r="AG88" s="383"/>
      <c r="AH88" s="383">
        <f>'УП (11 кл.)'!X108</f>
        <v>0</v>
      </c>
      <c r="AI88" s="383">
        <f>'УП (11 кл.)'!Y108</f>
        <v>0</v>
      </c>
      <c r="AJ88" s="383">
        <f>'УП (11 кл.)'!Z108</f>
        <v>0</v>
      </c>
      <c r="AK88" s="383">
        <f>'УП (11 кл.)'!AA108</f>
        <v>0</v>
      </c>
      <c r="AL88" s="56">
        <f t="shared" si="12"/>
        <v>72</v>
      </c>
      <c r="AM88" s="374">
        <f>O88</f>
        <v>72</v>
      </c>
      <c r="AO88" s="355"/>
    </row>
    <row r="89" spans="1:41" s="353" customFormat="1" x14ac:dyDescent="0.25">
      <c r="A89" s="395"/>
      <c r="B89" s="377" t="s">
        <v>303</v>
      </c>
      <c r="C89" s="345"/>
      <c r="D89" s="345"/>
      <c r="E89" s="344"/>
      <c r="F89" s="344"/>
      <c r="G89" s="345"/>
      <c r="H89" s="345"/>
      <c r="I89" s="344"/>
      <c r="J89" s="344"/>
      <c r="K89" s="344"/>
      <c r="L89" s="344"/>
      <c r="M89" s="383">
        <v>14</v>
      </c>
      <c r="N89" s="383"/>
      <c r="O89" s="383">
        <v>14</v>
      </c>
      <c r="P89" s="386"/>
      <c r="Q89" s="386"/>
      <c r="R89" s="383"/>
      <c r="S89" s="383"/>
      <c r="T89" s="383">
        <v>2</v>
      </c>
      <c r="U89" s="341">
        <v>12</v>
      </c>
      <c r="V89" s="383"/>
      <c r="W89" s="383"/>
      <c r="X89" s="383"/>
      <c r="Y89" s="383"/>
      <c r="Z89" s="383">
        <v>14</v>
      </c>
      <c r="AA89" s="383"/>
      <c r="AB89" s="383"/>
      <c r="AC89" s="383"/>
      <c r="AD89" s="383"/>
      <c r="AE89" s="383"/>
      <c r="AF89" s="383"/>
      <c r="AG89" s="383"/>
      <c r="AH89" s="383"/>
      <c r="AI89" s="383"/>
      <c r="AJ89" s="383"/>
      <c r="AK89" s="383"/>
      <c r="AL89" s="56">
        <f t="shared" si="12"/>
        <v>14</v>
      </c>
      <c r="AM89" s="374"/>
      <c r="AO89" s="355"/>
    </row>
    <row r="90" spans="1:41" s="353" customFormat="1" x14ac:dyDescent="0.25">
      <c r="A90" s="396" t="s">
        <v>6</v>
      </c>
      <c r="B90" s="373" t="s">
        <v>294</v>
      </c>
      <c r="C90" s="345"/>
      <c r="D90" s="345"/>
      <c r="E90" s="344"/>
      <c r="F90" s="344"/>
      <c r="G90" s="345"/>
      <c r="H90" s="345" t="s">
        <v>287</v>
      </c>
      <c r="I90" s="344"/>
      <c r="J90" s="344"/>
      <c r="K90" s="344"/>
      <c r="L90" s="344"/>
      <c r="M90" s="372">
        <v>144</v>
      </c>
      <c r="N90" s="383"/>
      <c r="O90" s="383">
        <v>144</v>
      </c>
      <c r="P90" s="386"/>
      <c r="Q90" s="386"/>
      <c r="R90" s="383"/>
      <c r="S90" s="383">
        <v>144</v>
      </c>
      <c r="T90" s="383"/>
      <c r="U90" s="341"/>
      <c r="V90" s="383"/>
      <c r="W90" s="383"/>
      <c r="X90" s="383"/>
      <c r="Y90" s="383"/>
      <c r="Z90" s="383"/>
      <c r="AA90" s="383"/>
      <c r="AB90" s="383"/>
      <c r="AC90" s="383"/>
      <c r="AD90" s="383"/>
      <c r="AE90" s="383"/>
      <c r="AF90" s="383">
        <v>144</v>
      </c>
      <c r="AG90" s="383"/>
      <c r="AH90" s="383"/>
      <c r="AI90" s="383"/>
      <c r="AJ90" s="383"/>
      <c r="AK90" s="383"/>
      <c r="AL90" s="56">
        <f t="shared" si="12"/>
        <v>144</v>
      </c>
      <c r="AM90" s="374"/>
      <c r="AO90" s="355"/>
    </row>
    <row r="91" spans="1:41" s="353" customFormat="1" x14ac:dyDescent="0.25">
      <c r="A91" s="397" t="s">
        <v>3</v>
      </c>
      <c r="B91" s="373" t="s">
        <v>96</v>
      </c>
      <c r="C91" s="331"/>
      <c r="D91" s="331"/>
      <c r="E91" s="326"/>
      <c r="F91" s="326"/>
      <c r="G91" s="331"/>
      <c r="H91" s="331"/>
      <c r="I91" s="344"/>
      <c r="J91" s="344"/>
      <c r="K91" s="344"/>
      <c r="L91" s="344"/>
      <c r="M91" s="372">
        <v>216</v>
      </c>
      <c r="N91" s="383"/>
      <c r="O91" s="383">
        <v>216</v>
      </c>
      <c r="P91" s="386"/>
      <c r="Q91" s="386"/>
      <c r="R91" s="383"/>
      <c r="S91" s="383"/>
      <c r="T91" s="383"/>
      <c r="U91" s="341">
        <v>216</v>
      </c>
      <c r="V91" s="383"/>
      <c r="W91" s="383"/>
      <c r="X91" s="383"/>
      <c r="Y91" s="383"/>
      <c r="Z91" s="383"/>
      <c r="AA91" s="383"/>
      <c r="AB91" s="383"/>
      <c r="AC91" s="383"/>
      <c r="AD91" s="383"/>
      <c r="AE91" s="383"/>
      <c r="AF91" s="383">
        <v>216</v>
      </c>
      <c r="AG91" s="383"/>
      <c r="AH91" s="383"/>
      <c r="AI91" s="383"/>
      <c r="AJ91" s="383"/>
      <c r="AK91" s="383"/>
      <c r="AL91" s="56">
        <f t="shared" si="12"/>
        <v>216</v>
      </c>
      <c r="AM91" s="374"/>
      <c r="AO91" s="355"/>
    </row>
    <row r="92" spans="1:41" s="353" customFormat="1" hidden="1" x14ac:dyDescent="0.25">
      <c r="A92" s="395"/>
      <c r="B92" s="373" t="str">
        <f>'УП (11 кл.)'!B109</f>
        <v>Всего часов теоретического обучения</v>
      </c>
      <c r="C92" s="418" t="s">
        <v>291</v>
      </c>
      <c r="D92" s="418" t="s">
        <v>292</v>
      </c>
      <c r="E92" s="420" t="s">
        <v>312</v>
      </c>
      <c r="F92" s="420" t="s">
        <v>313</v>
      </c>
      <c r="G92" s="418" t="s">
        <v>320</v>
      </c>
      <c r="H92" s="418" t="s">
        <v>310</v>
      </c>
      <c r="I92" s="422"/>
      <c r="J92" s="422"/>
      <c r="K92" s="422"/>
      <c r="L92" s="422"/>
      <c r="M92" s="372" t="e">
        <f>M22+M37+#REF!+M40+M48+M51+M62-M66-M65-M71-M72-M76-M77-M82-M83-M87-M88</f>
        <v>#REF!</v>
      </c>
      <c r="N92" s="372" t="e">
        <f>N22+N37+#REF!+N40+N48+N51+N62-N66-N65-N71-N72-N76-N77-N82-N83-N87-N88</f>
        <v>#REF!</v>
      </c>
      <c r="O92" s="372" t="e">
        <f>O22+O37+#REF!+O40+O48+O51+O62-O66-O65-O71-O72-O76-O77-O82-O83-O87-O88</f>
        <v>#REF!</v>
      </c>
      <c r="P92" s="372" t="e">
        <f>P22+P37+#REF!+P40+P48+P51+P62-P66-P65-P71-P72-P76-P77-P82-P83-P87-P88</f>
        <v>#REF!</v>
      </c>
      <c r="Q92" s="372" t="e">
        <f>Q22+Q37+#REF!+Q40+Q48+Q51+Q62-Q66-Q65-Q71-Q72-Q76-Q77-Q82-Q83-Q87-Q88</f>
        <v>#REF!</v>
      </c>
      <c r="R92" s="372" t="e">
        <f>R22+R37+#REF!+R40+R48+R51+R62-R66-R65-R71-R72-R76-R77-R82-R83-R87-R88</f>
        <v>#REF!</v>
      </c>
      <c r="S92" s="372">
        <f>S62</f>
        <v>540</v>
      </c>
      <c r="T92" s="372">
        <f>T21+T48+T51+T63+T68+T74+T79+T85</f>
        <v>60</v>
      </c>
      <c r="U92" s="372">
        <f>U21+U48+U51+U63+U68+U74+U79+U85</f>
        <v>132</v>
      </c>
      <c r="V92" s="372">
        <f>SUM(V23:V88)-V65-V66-V71-V72-V76-V77-V82-V83-V87-V88</f>
        <v>612</v>
      </c>
      <c r="W92" s="372"/>
      <c r="X92" s="372">
        <f>SUM(X23:X88)-X65-X66-X71-X72-X76-X77-X82-X83-X87-X88</f>
        <v>852</v>
      </c>
      <c r="Y92" s="372"/>
      <c r="Z92" s="372">
        <f>SUM(Z23:Z88)-Z65-Z66-Z71-Z72-Z76-Z77-Z82-Z83-Z87-Z88</f>
        <v>470</v>
      </c>
      <c r="AA92" s="372"/>
      <c r="AB92" s="372">
        <f>SUM(AB23:AB88)-AB65-AB66-AB71-AB72-AB76-AB77-AB82-AB83-AB87-AB88</f>
        <v>726</v>
      </c>
      <c r="AC92" s="372"/>
      <c r="AD92" s="372" t="e">
        <f>SUM(AD23:AD88)-AD65-AD66-AD71-AD72-AD76-AD77-AD82-AD83-AD87-AD88</f>
        <v>#VALUE!</v>
      </c>
      <c r="AE92" s="372"/>
      <c r="AF92" s="372"/>
      <c r="AG92" s="372">
        <f>SUM(AG23:AG88)-AG65-AG66-AG71-AG72-AG76-AG77-AG82-AG83-AG87-AG88</f>
        <v>24</v>
      </c>
      <c r="AH92" s="372">
        <f>SUM(AH23:AH88)-AH65-AH66-AH71-AH72-AH76-AH77-AH82-AH83-AH87-AH88</f>
        <v>0</v>
      </c>
      <c r="AI92" s="372">
        <f>SUM(AI23:AI88)-AI65-AI66-AI71-AI72-AI76-AI77-AI82-AI83-AI87-AI88</f>
        <v>0</v>
      </c>
      <c r="AJ92" s="372">
        <f>SUM(AJ23:AJ88)-AJ65-AJ66-AJ71-AJ72-AJ76-AJ77-AJ82-AJ83-AJ87-AJ88</f>
        <v>0</v>
      </c>
      <c r="AK92" s="372">
        <f>SUM(AK23:AK88)-AK65-AK66-AK71-AK72-AK76-AK77-AK82-AK83-AK87-AK88</f>
        <v>0</v>
      </c>
      <c r="AL92" s="56" t="e">
        <f t="shared" si="12"/>
        <v>#VALUE!</v>
      </c>
      <c r="AM92" s="374" t="e">
        <f>O92</f>
        <v>#REF!</v>
      </c>
      <c r="AO92" s="355"/>
    </row>
    <row r="93" spans="1:41" s="353" customFormat="1" ht="25.5" customHeight="1" x14ac:dyDescent="0.25">
      <c r="A93" s="395"/>
      <c r="B93" s="373" t="s">
        <v>295</v>
      </c>
      <c r="C93" s="419"/>
      <c r="D93" s="419"/>
      <c r="E93" s="421"/>
      <c r="F93" s="421"/>
      <c r="G93" s="419"/>
      <c r="H93" s="419"/>
      <c r="I93" s="423"/>
      <c r="J93" s="423"/>
      <c r="K93" s="423"/>
      <c r="L93" s="423"/>
      <c r="M93" s="372">
        <f>M21+M40+M48+M51+M62+M90+M91</f>
        <v>4428</v>
      </c>
      <c r="N93" s="372">
        <f t="shared" ref="N93:U93" si="19">N21+N40+N48+N51+N62+N90+N91</f>
        <v>116</v>
      </c>
      <c r="O93" s="372">
        <f t="shared" si="19"/>
        <v>4312</v>
      </c>
      <c r="P93" s="372">
        <f t="shared" si="19"/>
        <v>1498</v>
      </c>
      <c r="Q93" s="372">
        <f t="shared" si="19"/>
        <v>1676</v>
      </c>
      <c r="R93" s="372">
        <f t="shared" si="19"/>
        <v>40</v>
      </c>
      <c r="S93" s="372">
        <f t="shared" si="19"/>
        <v>684</v>
      </c>
      <c r="T93" s="372">
        <f t="shared" si="19"/>
        <v>60</v>
      </c>
      <c r="U93" s="372">
        <f t="shared" si="19"/>
        <v>354</v>
      </c>
      <c r="V93" s="372">
        <f>V23+V24+V25+V26+V27+V28+V29+V30+V31+V32+V33+V34+V35+V36+V37+V38+V39+V40+V41+V42+V43+V44+V45+V46+V47+V48+V49+V50+V51+V52+V53</f>
        <v>612</v>
      </c>
      <c r="W93" s="372">
        <f>SUM(W21:W91)</f>
        <v>0</v>
      </c>
      <c r="X93" s="372">
        <f>X23+X24+X25+X26+X27+X28+X29+X30+X31+X32+X33+X34+X35+X36+X47</f>
        <v>852</v>
      </c>
      <c r="Y93" s="372">
        <f>SUM(Y21:Y91)</f>
        <v>12</v>
      </c>
      <c r="Z93" s="372">
        <f>Z32+Z41+Z42+Z43+Z44+Z45+Z46+Z47+Z48+Z49+Z50+Z51+Z52+Z53+Z54+Z55+Z56+Z57+Z58+Z59+Z60+Z61+Z64+Z65+Z66+Z67+Z69+Z70+Z71+Z72+Z73+Z75+Z76+Z77+Z78+Z80+Z81+Z82+Z83+Z84+Z86+Z87+Z88+Z89</f>
        <v>592</v>
      </c>
      <c r="AA93" s="372">
        <f>SUM(AA21:AA91)</f>
        <v>20</v>
      </c>
      <c r="AB93" s="372">
        <f>AB41+AB42+AB43+AB44+AB45+AB47+AB49+AB53+AB55+AB56+AB57+AB59+AB60+AB69+AB70+AB71+AB72+AB73</f>
        <v>834</v>
      </c>
      <c r="AC93" s="372">
        <f>SUM(AC21:AC91)</f>
        <v>30</v>
      </c>
      <c r="AD93" s="372">
        <f>AD44+AD45+AD46+AD47+AD50+AD52+AD54+AD58+AD61+AD64+AD65+AD66+AD67+AD75</f>
        <v>582</v>
      </c>
      <c r="AE93" s="372">
        <f>SUM(AE21:AE91)</f>
        <v>30</v>
      </c>
      <c r="AF93" s="372">
        <f>AF91+AF90+AF84+AF83+AF82+AF81+AF80+AF78+AF77+AF76+AF75+AF47+AF45</f>
        <v>840</v>
      </c>
      <c r="AG93" s="372">
        <f>SUM(AG21:AG91)</f>
        <v>24</v>
      </c>
      <c r="AH93" s="372">
        <f>SUM(AH23:AH88)</f>
        <v>0</v>
      </c>
      <c r="AI93" s="372">
        <f>SUM(AI23:AI88)</f>
        <v>0</v>
      </c>
      <c r="AJ93" s="372">
        <f>SUM(AJ23:AJ88)</f>
        <v>0</v>
      </c>
      <c r="AK93" s="372">
        <f>SUM(AK23:AK88)</f>
        <v>0</v>
      </c>
      <c r="AL93" s="56">
        <f>SUM(V93:AG93)</f>
        <v>4428</v>
      </c>
      <c r="AM93" s="374">
        <f>O93</f>
        <v>4312</v>
      </c>
      <c r="AO93" s="355"/>
    </row>
    <row r="94" spans="1:41" s="353" customFormat="1" x14ac:dyDescent="0.25">
      <c r="A94" s="437"/>
      <c r="B94" s="437"/>
      <c r="C94" s="437"/>
      <c r="D94" s="437"/>
      <c r="E94" s="437"/>
      <c r="F94" s="437"/>
      <c r="G94" s="437"/>
      <c r="H94" s="437"/>
      <c r="I94" s="437"/>
      <c r="J94" s="437"/>
      <c r="K94" s="437"/>
      <c r="L94" s="437"/>
      <c r="M94" s="437"/>
      <c r="N94" s="438"/>
      <c r="O94" s="430" t="s">
        <v>51</v>
      </c>
      <c r="P94" s="427" t="s">
        <v>131</v>
      </c>
      <c r="Q94" s="427"/>
      <c r="R94" s="427"/>
      <c r="S94" s="398"/>
      <c r="T94" s="398"/>
      <c r="U94" s="398"/>
      <c r="V94" s="372">
        <v>612</v>
      </c>
      <c r="W94" s="372"/>
      <c r="X94" s="474">
        <f>X93+Y93</f>
        <v>864</v>
      </c>
      <c r="Y94" s="475"/>
      <c r="Z94" s="474">
        <f>Z93+AA93</f>
        <v>612</v>
      </c>
      <c r="AA94" s="475"/>
      <c r="AB94" s="474">
        <f>AB93+AC93</f>
        <v>864</v>
      </c>
      <c r="AC94" s="475"/>
      <c r="AD94" s="474">
        <f>AD93+AE93</f>
        <v>612</v>
      </c>
      <c r="AE94" s="475"/>
      <c r="AF94" s="474">
        <f>AF93+AG93</f>
        <v>864</v>
      </c>
      <c r="AG94" s="475"/>
      <c r="AH94" s="372">
        <f>AH92</f>
        <v>0</v>
      </c>
      <c r="AI94" s="372">
        <f>AI92</f>
        <v>0</v>
      </c>
      <c r="AJ94" s="372">
        <f>AJ92</f>
        <v>0</v>
      </c>
      <c r="AK94" s="372">
        <f>AK92</f>
        <v>0</v>
      </c>
      <c r="AL94" s="56">
        <f t="shared" si="12"/>
        <v>4428</v>
      </c>
      <c r="AM94" s="55"/>
      <c r="AO94" s="355"/>
    </row>
    <row r="95" spans="1:41" s="353" customFormat="1" x14ac:dyDescent="0.25">
      <c r="A95" s="432" t="str">
        <f>'УП (11 кл.)'!A114:L114</f>
        <v>Государственная итоговая аттестация</v>
      </c>
      <c r="B95" s="433"/>
      <c r="C95" s="433"/>
      <c r="D95" s="433"/>
      <c r="E95" s="433"/>
      <c r="F95" s="433"/>
      <c r="G95" s="433"/>
      <c r="H95" s="433"/>
      <c r="I95" s="433"/>
      <c r="J95" s="433"/>
      <c r="K95" s="433"/>
      <c r="L95" s="433"/>
      <c r="M95" s="433"/>
      <c r="N95" s="433"/>
      <c r="O95" s="430"/>
      <c r="P95" s="439" t="s">
        <v>150</v>
      </c>
      <c r="Q95" s="439"/>
      <c r="R95" s="439"/>
      <c r="S95" s="399"/>
      <c r="T95" s="399"/>
      <c r="U95" s="399"/>
      <c r="V95" s="400">
        <f>V65+V71+V76+V82+V87</f>
        <v>0</v>
      </c>
      <c r="W95" s="400"/>
      <c r="X95" s="400">
        <f>X65+X71+X76+X82+X87</f>
        <v>0</v>
      </c>
      <c r="Y95" s="400"/>
      <c r="Z95" s="400">
        <f>Z65+Z71+Z76+Z82+Z87</f>
        <v>36</v>
      </c>
      <c r="AA95" s="400"/>
      <c r="AB95" s="400">
        <v>36</v>
      </c>
      <c r="AC95" s="400"/>
      <c r="AD95" s="400">
        <v>36</v>
      </c>
      <c r="AE95" s="400"/>
      <c r="AF95" s="400">
        <v>36</v>
      </c>
      <c r="AG95" s="400">
        <v>36</v>
      </c>
      <c r="AH95" s="400">
        <f t="shared" ref="AH95:AK96" si="20">AH65+AH71+AH76+AH82+AH87</f>
        <v>0</v>
      </c>
      <c r="AI95" s="400">
        <f t="shared" si="20"/>
        <v>0</v>
      </c>
      <c r="AJ95" s="400">
        <f t="shared" si="20"/>
        <v>0</v>
      </c>
      <c r="AK95" s="400">
        <f t="shared" si="20"/>
        <v>0</v>
      </c>
      <c r="AL95" s="56">
        <f t="shared" si="12"/>
        <v>180</v>
      </c>
      <c r="AM95" s="55"/>
      <c r="AO95" s="355"/>
    </row>
    <row r="96" spans="1:41" s="353" customFormat="1" x14ac:dyDescent="0.25">
      <c r="A96" s="432" t="s">
        <v>276</v>
      </c>
      <c r="B96" s="433"/>
      <c r="C96" s="433"/>
      <c r="D96" s="433"/>
      <c r="E96" s="433"/>
      <c r="F96" s="433"/>
      <c r="G96" s="433"/>
      <c r="H96" s="433"/>
      <c r="I96" s="433"/>
      <c r="J96" s="433"/>
      <c r="K96" s="433"/>
      <c r="L96" s="433"/>
      <c r="M96" s="433"/>
      <c r="N96" s="433"/>
      <c r="O96" s="430"/>
      <c r="P96" s="434" t="s">
        <v>149</v>
      </c>
      <c r="Q96" s="435"/>
      <c r="R96" s="436"/>
      <c r="S96" s="401"/>
      <c r="T96" s="401"/>
      <c r="U96" s="401"/>
      <c r="V96" s="400">
        <f>V66+V72+V77+V83+V88</f>
        <v>0</v>
      </c>
      <c r="W96" s="400"/>
      <c r="X96" s="400">
        <f>X66+X72+X77+X83+X88</f>
        <v>0</v>
      </c>
      <c r="Y96" s="400"/>
      <c r="Z96" s="400">
        <f>Z66+Z72+Z77+Z83+Z88</f>
        <v>72</v>
      </c>
      <c r="AA96" s="400"/>
      <c r="AB96" s="400">
        <v>72</v>
      </c>
      <c r="AC96" s="400"/>
      <c r="AD96" s="400">
        <v>72</v>
      </c>
      <c r="AE96" s="400"/>
      <c r="AF96" s="400">
        <v>72</v>
      </c>
      <c r="AG96" s="400">
        <v>72</v>
      </c>
      <c r="AH96" s="400">
        <f t="shared" si="20"/>
        <v>0</v>
      </c>
      <c r="AI96" s="400">
        <f t="shared" si="20"/>
        <v>0</v>
      </c>
      <c r="AJ96" s="400">
        <f t="shared" si="20"/>
        <v>0</v>
      </c>
      <c r="AK96" s="400">
        <f t="shared" si="20"/>
        <v>0</v>
      </c>
      <c r="AL96" s="56">
        <f t="shared" si="12"/>
        <v>360</v>
      </c>
      <c r="AM96" s="55"/>
      <c r="AO96" s="355"/>
    </row>
    <row r="97" spans="1:41" s="353" customFormat="1" x14ac:dyDescent="0.25">
      <c r="A97" s="440" t="str">
        <f>'УП (11 кл.)'!A116:L116</f>
        <v>1.1. Выпускная квалификационная работа в форме дипломной работы</v>
      </c>
      <c r="B97" s="425"/>
      <c r="C97" s="425"/>
      <c r="D97" s="425"/>
      <c r="E97" s="425"/>
      <c r="F97" s="425"/>
      <c r="G97" s="425"/>
      <c r="H97" s="425"/>
      <c r="I97" s="425"/>
      <c r="J97" s="425"/>
      <c r="K97" s="425"/>
      <c r="L97" s="425"/>
      <c r="M97" s="425"/>
      <c r="N97" s="425"/>
      <c r="O97" s="430"/>
      <c r="P97" s="441" t="s">
        <v>132</v>
      </c>
      <c r="Q97" s="442"/>
      <c r="R97" s="443"/>
      <c r="S97" s="402"/>
      <c r="T97" s="402"/>
      <c r="U97" s="402"/>
      <c r="V97" s="398"/>
      <c r="W97" s="398"/>
      <c r="X97" s="398"/>
      <c r="Y97" s="398"/>
      <c r="Z97" s="383">
        <f>'УП (11 кл.)'!T116</f>
        <v>0</v>
      </c>
      <c r="AA97" s="383"/>
      <c r="AB97" s="383">
        <f>'УП (11 кл.)'!U116</f>
        <v>0</v>
      </c>
      <c r="AC97" s="383"/>
      <c r="AD97" s="383">
        <f>'УП (11 кл.)'!V116</f>
        <v>0</v>
      </c>
      <c r="AE97" s="383"/>
      <c r="AF97" s="383">
        <v>144</v>
      </c>
      <c r="AG97" s="383"/>
      <c r="AH97" s="383">
        <f>'УП (11 кл.)'!X116</f>
        <v>0</v>
      </c>
      <c r="AI97" s="383">
        <f>'УП (11 кл.)'!Y116</f>
        <v>0</v>
      </c>
      <c r="AJ97" s="383">
        <f>'УП (11 кл.)'!Z116</f>
        <v>0</v>
      </c>
      <c r="AK97" s="383">
        <f>'УП (11 кл.)'!AA116</f>
        <v>0</v>
      </c>
      <c r="AL97" s="56">
        <f t="shared" si="12"/>
        <v>144</v>
      </c>
      <c r="AM97" s="55"/>
      <c r="AO97" s="355"/>
    </row>
    <row r="98" spans="1:41" s="353" customFormat="1" x14ac:dyDescent="0.25">
      <c r="A98" s="440" t="s">
        <v>343</v>
      </c>
      <c r="B98" s="425"/>
      <c r="C98" s="425"/>
      <c r="D98" s="425"/>
      <c r="E98" s="425"/>
      <c r="F98" s="425"/>
      <c r="G98" s="425"/>
      <c r="H98" s="425"/>
      <c r="I98" s="425"/>
      <c r="J98" s="425"/>
      <c r="K98" s="425"/>
      <c r="L98" s="425"/>
      <c r="M98" s="425"/>
      <c r="N98" s="425"/>
      <c r="O98" s="430"/>
      <c r="P98" s="427" t="s">
        <v>133</v>
      </c>
      <c r="Q98" s="427"/>
      <c r="R98" s="427"/>
      <c r="S98" s="398"/>
      <c r="T98" s="398"/>
      <c r="U98" s="398"/>
      <c r="V98" s="30">
        <f>COUNTIF(C23:C88,"Э")</f>
        <v>0</v>
      </c>
      <c r="W98" s="30"/>
      <c r="X98" s="30">
        <f>COUNTIF(D23:D88,"Э")</f>
        <v>3</v>
      </c>
      <c r="Y98" s="30"/>
      <c r="Z98" s="30">
        <v>2</v>
      </c>
      <c r="AA98" s="30"/>
      <c r="AB98" s="30">
        <v>6</v>
      </c>
      <c r="AC98" s="30"/>
      <c r="AD98" s="30">
        <v>4</v>
      </c>
      <c r="AE98" s="30"/>
      <c r="AF98" s="30">
        <v>4</v>
      </c>
      <c r="AG98" s="30"/>
      <c r="AH98" s="30">
        <f>COUNTIF(I23:I88,"Э")</f>
        <v>0</v>
      </c>
      <c r="AI98" s="30">
        <f>COUNTIF(J23:J88,"Э")</f>
        <v>0</v>
      </c>
      <c r="AJ98" s="30">
        <f>COUNTIF(K23:K88,"Э")</f>
        <v>0</v>
      </c>
      <c r="AK98" s="30">
        <f>COUNTIF(L23:L88,"Э")</f>
        <v>0</v>
      </c>
      <c r="AL98" s="56">
        <f t="shared" si="12"/>
        <v>19</v>
      </c>
      <c r="AM98" s="55"/>
      <c r="AO98" s="355"/>
    </row>
    <row r="99" spans="1:41" s="353" customFormat="1" x14ac:dyDescent="0.25">
      <c r="A99" s="425" t="s">
        <v>344</v>
      </c>
      <c r="B99" s="425"/>
      <c r="C99" s="425"/>
      <c r="D99" s="425"/>
      <c r="E99" s="425"/>
      <c r="F99" s="425"/>
      <c r="G99" s="425"/>
      <c r="H99" s="425"/>
      <c r="I99" s="425"/>
      <c r="J99" s="425"/>
      <c r="K99" s="425"/>
      <c r="L99" s="425"/>
      <c r="M99" s="425"/>
      <c r="N99" s="426"/>
      <c r="O99" s="431"/>
      <c r="P99" s="427" t="s">
        <v>134</v>
      </c>
      <c r="Q99" s="427"/>
      <c r="R99" s="427"/>
      <c r="S99" s="398"/>
      <c r="T99" s="398"/>
      <c r="U99" s="398"/>
      <c r="V99" s="30">
        <f>COUNTIF(C23:C88,"ДЗ")</f>
        <v>3</v>
      </c>
      <c r="W99" s="30"/>
      <c r="X99" s="30">
        <f>COUNTIF(D23:D88,"ДЗ")</f>
        <v>8</v>
      </c>
      <c r="Y99" s="30"/>
      <c r="Z99" s="30">
        <f>COUNTIF(E23:E88,"ДЗ")</f>
        <v>6</v>
      </c>
      <c r="AA99" s="30"/>
      <c r="AB99" s="30">
        <f>COUNTIF(F23:F88,"ДЗ")</f>
        <v>9</v>
      </c>
      <c r="AC99" s="30"/>
      <c r="AD99" s="30">
        <v>9</v>
      </c>
      <c r="AE99" s="30"/>
      <c r="AF99" s="30">
        <v>5</v>
      </c>
      <c r="AG99" s="30"/>
      <c r="AH99" s="30">
        <f>COUNTIF(I23:I88,"ДЗ")</f>
        <v>0</v>
      </c>
      <c r="AI99" s="30">
        <f>COUNTIF(J23:J88,"ДЗ")</f>
        <v>0</v>
      </c>
      <c r="AJ99" s="30">
        <f>COUNTIF(K23:K88,"ДЗ")</f>
        <v>0</v>
      </c>
      <c r="AK99" s="30">
        <f>COUNTIF(L23:L88,"ДЗ")</f>
        <v>0</v>
      </c>
      <c r="AL99" s="56">
        <f t="shared" si="12"/>
        <v>40</v>
      </c>
      <c r="AM99" s="55"/>
      <c r="AO99" s="355"/>
    </row>
    <row r="100" spans="1:41" s="353" customFormat="1" x14ac:dyDescent="0.25">
      <c r="A100" s="428" t="s">
        <v>345</v>
      </c>
      <c r="B100" s="428"/>
      <c r="C100" s="428"/>
      <c r="D100" s="428"/>
      <c r="E100" s="428"/>
      <c r="F100" s="428"/>
      <c r="G100" s="428"/>
      <c r="H100" s="428"/>
      <c r="I100" s="428"/>
      <c r="J100" s="428"/>
      <c r="K100" s="428"/>
      <c r="L100" s="428"/>
      <c r="M100" s="428"/>
      <c r="N100" s="429"/>
      <c r="O100" s="430"/>
      <c r="P100" s="427" t="s">
        <v>135</v>
      </c>
      <c r="Q100" s="427"/>
      <c r="R100" s="427"/>
      <c r="S100" s="398"/>
      <c r="T100" s="398"/>
      <c r="U100" s="398"/>
      <c r="V100" s="30">
        <f>COUNTIF(C23:C88,"З")</f>
        <v>0</v>
      </c>
      <c r="W100" s="30"/>
      <c r="X100" s="30">
        <f>COUNTIF(D23:D88,"З")</f>
        <v>0</v>
      </c>
      <c r="Y100" s="30"/>
      <c r="Z100" s="30">
        <f>COUNTIF(E23:E88,"З")</f>
        <v>0</v>
      </c>
      <c r="AA100" s="30"/>
      <c r="AB100" s="30">
        <f>COUNTIF(F23:F88,"З")</f>
        <v>0</v>
      </c>
      <c r="AC100" s="30"/>
      <c r="AD100" s="30">
        <f>COUNTIF(G23:G88,"З")</f>
        <v>0</v>
      </c>
      <c r="AE100" s="30"/>
      <c r="AF100" s="30">
        <v>0</v>
      </c>
      <c r="AG100" s="30"/>
      <c r="AH100" s="30">
        <f>COUNTIF(I23:I88,"З")</f>
        <v>0</v>
      </c>
      <c r="AI100" s="30">
        <f>COUNTIF(J23:J88,"З")</f>
        <v>0</v>
      </c>
      <c r="AJ100" s="30">
        <f>COUNTIF(K23:K88,"З")</f>
        <v>0</v>
      </c>
      <c r="AK100" s="30">
        <f>COUNTIF(L23:L88,"З")</f>
        <v>0</v>
      </c>
      <c r="AL100" s="56">
        <f t="shared" si="12"/>
        <v>0</v>
      </c>
      <c r="AM100" s="55"/>
      <c r="AO100" s="355"/>
    </row>
    <row r="101" spans="1:41" s="353" customFormat="1" x14ac:dyDescent="0.25">
      <c r="A101" s="403"/>
      <c r="B101" s="403"/>
      <c r="C101" s="403"/>
      <c r="D101" s="403"/>
      <c r="E101" s="403"/>
      <c r="F101" s="403"/>
      <c r="G101" s="403"/>
      <c r="H101" s="403"/>
      <c r="I101" s="403"/>
      <c r="J101" s="403"/>
      <c r="K101" s="403"/>
      <c r="L101" s="403"/>
      <c r="M101" s="403"/>
      <c r="N101" s="403"/>
      <c r="O101" s="404"/>
      <c r="P101" s="405"/>
      <c r="Q101" s="405"/>
      <c r="R101" s="405"/>
      <c r="S101" s="405"/>
      <c r="T101" s="405"/>
      <c r="U101" s="405"/>
      <c r="V101" s="405"/>
      <c r="W101" s="405"/>
      <c r="X101" s="405"/>
      <c r="Y101" s="405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5"/>
      <c r="AO101" s="355"/>
    </row>
    <row r="102" spans="1:41" s="353" customFormat="1" x14ac:dyDescent="0.25">
      <c r="A102" s="403"/>
      <c r="B102" s="403"/>
      <c r="C102" s="403"/>
      <c r="D102" s="403"/>
      <c r="E102" s="403"/>
      <c r="F102" s="403"/>
      <c r="G102" s="403"/>
      <c r="H102" s="403"/>
      <c r="I102" s="403"/>
      <c r="J102" s="403"/>
      <c r="K102" s="403"/>
      <c r="L102" s="403"/>
      <c r="M102" s="403"/>
      <c r="N102" s="403"/>
      <c r="O102" s="404"/>
      <c r="P102" s="405"/>
      <c r="Q102" s="405"/>
      <c r="R102" s="405"/>
      <c r="S102" s="405"/>
      <c r="T102" s="405"/>
      <c r="U102" s="405"/>
      <c r="V102" s="405"/>
      <c r="W102" s="405"/>
      <c r="X102" s="405"/>
      <c r="Y102" s="405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5"/>
      <c r="AO102" s="355"/>
    </row>
    <row r="103" spans="1:41" s="353" customFormat="1" x14ac:dyDescent="0.25">
      <c r="A103" s="403"/>
      <c r="B103" s="406" t="s">
        <v>323</v>
      </c>
      <c r="C103" s="403"/>
      <c r="D103" s="403"/>
      <c r="E103" s="403"/>
      <c r="F103" s="403"/>
      <c r="G103" s="403"/>
      <c r="H103" s="403"/>
      <c r="I103" s="403"/>
      <c r="J103" s="403"/>
      <c r="K103" s="403"/>
      <c r="L103" s="403"/>
      <c r="M103" s="403"/>
      <c r="N103" s="403"/>
      <c r="O103" s="407" t="s">
        <v>141</v>
      </c>
      <c r="P103" s="407"/>
      <c r="Q103" s="407"/>
      <c r="R103" s="405"/>
      <c r="S103" s="405"/>
      <c r="T103" s="405"/>
      <c r="U103" s="405"/>
      <c r="V103" s="405"/>
      <c r="W103" s="405"/>
      <c r="X103" s="405"/>
      <c r="Y103" s="405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5"/>
      <c r="AO103" s="355"/>
    </row>
    <row r="104" spans="1:41" s="353" customFormat="1" x14ac:dyDescent="0.25">
      <c r="A104" s="403"/>
      <c r="B104" s="406" t="s">
        <v>314</v>
      </c>
      <c r="C104" s="403"/>
      <c r="D104" s="403"/>
      <c r="E104" s="403"/>
      <c r="F104" s="403"/>
      <c r="G104" s="403"/>
      <c r="H104" s="403"/>
      <c r="I104" s="403"/>
      <c r="J104" s="403"/>
      <c r="K104" s="403"/>
      <c r="L104" s="403"/>
      <c r="M104" s="403"/>
      <c r="N104" s="403"/>
      <c r="R104" s="405"/>
      <c r="S104" s="405"/>
      <c r="T104" s="405"/>
      <c r="U104" s="405"/>
      <c r="V104" s="405"/>
      <c r="W104" s="405"/>
      <c r="X104" s="405"/>
      <c r="Y104" s="405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5"/>
      <c r="AO104" s="355"/>
    </row>
    <row r="105" spans="1:41" s="353" customFormat="1" x14ac:dyDescent="0.25">
      <c r="A105" s="403"/>
      <c r="B105" s="406" t="s">
        <v>324</v>
      </c>
      <c r="C105" s="403"/>
      <c r="D105" s="403"/>
      <c r="E105" s="403"/>
      <c r="F105" s="403"/>
      <c r="G105" s="403"/>
      <c r="H105" s="403"/>
      <c r="I105" s="403"/>
      <c r="J105" s="403"/>
      <c r="K105" s="403"/>
      <c r="L105" s="403"/>
      <c r="M105" s="403"/>
      <c r="N105" s="403"/>
      <c r="O105" s="407" t="s">
        <v>272</v>
      </c>
      <c r="P105" s="407"/>
      <c r="Q105" s="407"/>
      <c r="R105" s="405"/>
      <c r="S105" s="405"/>
      <c r="T105" s="405"/>
      <c r="U105" s="405"/>
      <c r="V105" s="405"/>
      <c r="W105" s="405"/>
      <c r="X105" s="405"/>
      <c r="Y105" s="405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5"/>
      <c r="AO105" s="355"/>
    </row>
    <row r="106" spans="1:41" s="353" customFormat="1" x14ac:dyDescent="0.25">
      <c r="A106" s="58"/>
      <c r="B106" s="417"/>
      <c r="C106" s="417"/>
      <c r="D106" s="417"/>
      <c r="E106" s="417"/>
      <c r="F106" s="417"/>
      <c r="G106" s="417"/>
      <c r="H106" s="417"/>
      <c r="I106" s="417"/>
      <c r="J106" s="417"/>
      <c r="K106" s="417"/>
      <c r="L106" s="417"/>
      <c r="M106" s="417"/>
      <c r="N106" s="408"/>
      <c r="O106" s="408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6"/>
      <c r="AA106" s="56"/>
      <c r="AB106" s="56"/>
      <c r="AC106" s="56"/>
      <c r="AD106" s="56"/>
      <c r="AE106" s="56"/>
      <c r="AF106" s="56"/>
      <c r="AG106" s="56" t="s">
        <v>317</v>
      </c>
      <c r="AH106" s="56"/>
      <c r="AI106" s="56"/>
      <c r="AJ106" s="56"/>
      <c r="AK106" s="56"/>
      <c r="AL106" s="56"/>
      <c r="AM106" s="55"/>
      <c r="AO106" s="355"/>
    </row>
    <row r="107" spans="1:41" s="353" customFormat="1" x14ac:dyDescent="0.25">
      <c r="A107" s="67"/>
      <c r="B107" s="348"/>
      <c r="C107" s="72"/>
      <c r="D107" s="72"/>
      <c r="E107" s="72"/>
      <c r="F107" s="72"/>
      <c r="G107" s="72"/>
      <c r="H107" s="72"/>
      <c r="I107" s="72"/>
      <c r="J107" s="72"/>
      <c r="K107" s="72"/>
      <c r="L107" s="70"/>
      <c r="M107" s="55"/>
      <c r="N107" s="409"/>
      <c r="O107" s="409"/>
      <c r="P107" s="72"/>
      <c r="Q107" s="72"/>
      <c r="R107" s="55"/>
      <c r="S107" s="55"/>
      <c r="T107" s="55"/>
      <c r="U107" s="55"/>
      <c r="V107" s="55"/>
      <c r="W107" s="55"/>
      <c r="X107" s="55"/>
      <c r="Y107" s="55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5"/>
      <c r="AO107" s="355"/>
    </row>
    <row r="108" spans="1:41" s="354" customFormat="1" x14ac:dyDescent="0.25">
      <c r="A108" s="67"/>
      <c r="B108" s="348"/>
      <c r="C108" s="72"/>
      <c r="D108" s="72"/>
      <c r="E108" s="72"/>
      <c r="F108" s="72"/>
      <c r="G108" s="72"/>
      <c r="H108" s="72"/>
      <c r="I108" s="72"/>
      <c r="J108" s="72"/>
      <c r="K108" s="72"/>
      <c r="L108" s="70"/>
      <c r="M108" s="55"/>
      <c r="N108" s="409"/>
      <c r="O108" s="409"/>
      <c r="P108" s="72"/>
      <c r="Q108" s="72"/>
      <c r="R108" s="55"/>
      <c r="S108" s="55"/>
      <c r="T108" s="55"/>
      <c r="U108" s="55"/>
      <c r="V108" s="55"/>
      <c r="W108" s="55"/>
      <c r="X108" s="55"/>
      <c r="Y108" s="55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5"/>
      <c r="AO108" s="355"/>
    </row>
    <row r="109" spans="1:41" s="353" customFormat="1" x14ac:dyDescent="0.25">
      <c r="A109" s="58"/>
      <c r="B109" s="356"/>
      <c r="C109" s="58"/>
      <c r="D109" s="58"/>
      <c r="E109" s="58"/>
      <c r="F109" s="58"/>
      <c r="G109" s="58"/>
      <c r="H109" s="58"/>
      <c r="I109" s="58"/>
      <c r="J109" s="58"/>
      <c r="K109" s="58"/>
      <c r="L109" s="73"/>
      <c r="M109" s="55"/>
      <c r="N109" s="409"/>
      <c r="O109" s="55"/>
      <c r="P109" s="424" t="s">
        <v>128</v>
      </c>
      <c r="Q109" s="424"/>
      <c r="R109" s="424"/>
      <c r="S109" s="337"/>
      <c r="T109" s="337"/>
      <c r="U109" s="337"/>
      <c r="V109" s="84">
        <f>V94/V20</f>
        <v>36</v>
      </c>
      <c r="W109" s="84"/>
      <c r="X109" s="84">
        <f>X94/X20</f>
        <v>36</v>
      </c>
      <c r="Y109" s="84"/>
      <c r="Z109" s="84">
        <f>Z94/Z20</f>
        <v>36</v>
      </c>
      <c r="AA109" s="84"/>
      <c r="AB109" s="84">
        <f>AB94/AB20</f>
        <v>36</v>
      </c>
      <c r="AC109" s="84"/>
      <c r="AD109" s="84">
        <f>AD94/AD20</f>
        <v>36</v>
      </c>
      <c r="AE109" s="84"/>
      <c r="AF109" s="84">
        <f>AF94/AF20</f>
        <v>36</v>
      </c>
      <c r="AG109" s="84"/>
      <c r="AH109" s="84" t="e">
        <f>AH94/AH20</f>
        <v>#DIV/0!</v>
      </c>
      <c r="AI109" s="84" t="e">
        <f>AI94/AI20</f>
        <v>#DIV/0!</v>
      </c>
      <c r="AJ109" s="84" t="e">
        <f>AJ94/AJ20</f>
        <v>#DIV/0!</v>
      </c>
      <c r="AK109" s="84" t="e">
        <f>AK94/AK20</f>
        <v>#DIV/0!</v>
      </c>
      <c r="AL109" s="199"/>
      <c r="AM109" s="55"/>
      <c r="AO109" s="354"/>
    </row>
    <row r="110" spans="1:41" s="353" customFormat="1" x14ac:dyDescent="0.25">
      <c r="A110" s="67"/>
      <c r="B110" s="356"/>
      <c r="C110" s="67"/>
      <c r="D110" s="67"/>
      <c r="E110" s="67"/>
      <c r="F110" s="67"/>
      <c r="G110" s="67"/>
      <c r="H110" s="67"/>
      <c r="I110" s="67"/>
      <c r="J110" s="67"/>
      <c r="K110" s="67"/>
      <c r="L110" s="73"/>
      <c r="M110" s="55"/>
      <c r="N110" s="409"/>
      <c r="O110" s="55"/>
      <c r="P110" s="424"/>
      <c r="Q110" s="424"/>
      <c r="R110" s="424"/>
      <c r="S110" s="337"/>
      <c r="T110" s="337"/>
      <c r="U110" s="337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55"/>
      <c r="AM110" s="55"/>
      <c r="AO110" s="354"/>
    </row>
    <row r="111" spans="1:41" x14ac:dyDescent="0.25">
      <c r="A111" s="67"/>
      <c r="B111" s="35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409"/>
      <c r="O111" s="67"/>
      <c r="P111" s="424" t="s">
        <v>129</v>
      </c>
      <c r="Q111" s="424"/>
      <c r="R111" s="424"/>
      <c r="S111" s="337"/>
      <c r="T111" s="337"/>
      <c r="U111" s="337"/>
      <c r="V111" s="85">
        <f>V94-V20*36</f>
        <v>0</v>
      </c>
      <c r="W111" s="85"/>
      <c r="X111" s="85">
        <f>X94-X20*36</f>
        <v>0</v>
      </c>
      <c r="Y111" s="85"/>
      <c r="Z111" s="85">
        <f>Z94-Z20*36</f>
        <v>0</v>
      </c>
      <c r="AA111" s="85"/>
      <c r="AB111" s="85">
        <f>AB94-AB20*36</f>
        <v>0</v>
      </c>
      <c r="AC111" s="85"/>
      <c r="AD111" s="85">
        <f>AD94-AD20*36</f>
        <v>0</v>
      </c>
      <c r="AE111" s="85"/>
      <c r="AF111" s="85">
        <f>AF94-AF20*36</f>
        <v>0</v>
      </c>
      <c r="AG111" s="85"/>
      <c r="AH111" s="85">
        <f>AH94-AH20*32</f>
        <v>0</v>
      </c>
      <c r="AI111" s="85">
        <f>AI94-AI20*32</f>
        <v>0</v>
      </c>
      <c r="AJ111" s="85">
        <f>AJ94-AJ20*32</f>
        <v>0</v>
      </c>
      <c r="AK111" s="85">
        <f>AK94-AK20*32</f>
        <v>0</v>
      </c>
      <c r="AL111" s="55"/>
      <c r="AM111" s="55"/>
    </row>
    <row r="112" spans="1:41" x14ac:dyDescent="0.25">
      <c r="A112" s="67"/>
      <c r="B112" s="349"/>
      <c r="C112" s="67"/>
      <c r="D112" s="73"/>
      <c r="E112" s="67"/>
      <c r="F112" s="67"/>
      <c r="G112" s="67"/>
      <c r="H112" s="67"/>
      <c r="I112" s="67"/>
      <c r="J112" s="67"/>
      <c r="K112" s="67"/>
      <c r="L112" s="67"/>
      <c r="M112" s="67"/>
      <c r="N112" s="409"/>
      <c r="O112" s="67"/>
      <c r="P112" s="75"/>
      <c r="Q112" s="75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55"/>
      <c r="AM112" s="55"/>
    </row>
    <row r="113" spans="1:39" x14ac:dyDescent="0.25">
      <c r="A113" s="67"/>
      <c r="B113" s="349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409"/>
      <c r="O113" s="67"/>
      <c r="P113" s="75"/>
      <c r="Q113" s="75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55"/>
      <c r="AM113" s="55"/>
    </row>
    <row r="114" spans="1:39" x14ac:dyDescent="0.25">
      <c r="A114" s="72"/>
      <c r="B114" s="350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5"/>
      <c r="N114" s="409"/>
      <c r="O114" s="75"/>
      <c r="P114" s="75"/>
      <c r="Q114" s="75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55"/>
      <c r="AM114" s="55"/>
    </row>
    <row r="115" spans="1:39" x14ac:dyDescent="0.25">
      <c r="A115" s="72"/>
      <c r="B115" s="350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5"/>
      <c r="N115" s="409"/>
      <c r="O115" s="75"/>
      <c r="P115" s="76"/>
      <c r="Q115" s="76"/>
      <c r="R115" s="358"/>
      <c r="S115" s="358"/>
      <c r="T115" s="358"/>
      <c r="U115" s="358"/>
      <c r="V115" s="358"/>
      <c r="W115" s="358"/>
      <c r="X115" s="358"/>
      <c r="Y115" s="358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55"/>
      <c r="AM115" s="55"/>
    </row>
    <row r="116" spans="1:39" x14ac:dyDescent="0.25">
      <c r="A116" s="67"/>
      <c r="B116" s="349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75"/>
      <c r="N116" s="409"/>
      <c r="O116" s="75"/>
      <c r="P116" s="76"/>
      <c r="Q116" s="76"/>
      <c r="R116" s="358"/>
      <c r="S116" s="358"/>
      <c r="T116" s="358"/>
      <c r="U116" s="358"/>
      <c r="V116" s="358"/>
      <c r="W116" s="358"/>
      <c r="X116" s="358"/>
      <c r="Y116" s="358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</row>
    <row r="117" spans="1:39" x14ac:dyDescent="0.25">
      <c r="A117" s="76"/>
      <c r="B117" s="349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76"/>
      <c r="N117" s="409"/>
      <c r="O117" s="76"/>
      <c r="P117" s="76"/>
      <c r="Q117" s="76"/>
      <c r="R117" s="358"/>
      <c r="S117" s="358"/>
      <c r="T117" s="358"/>
      <c r="U117" s="358"/>
      <c r="V117" s="358"/>
      <c r="W117" s="358"/>
      <c r="X117" s="358"/>
      <c r="Y117" s="358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</row>
    <row r="118" spans="1:39" x14ac:dyDescent="0.25">
      <c r="P118" s="76"/>
      <c r="Q118" s="76"/>
      <c r="R118" s="358"/>
      <c r="S118" s="358"/>
      <c r="T118" s="358"/>
      <c r="U118" s="358"/>
      <c r="V118" s="358"/>
      <c r="W118" s="358"/>
      <c r="X118" s="358"/>
      <c r="Y118" s="358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</row>
  </sheetData>
  <mergeCells count="85">
    <mergeCell ref="X94:Y94"/>
    <mergeCell ref="Z94:AA94"/>
    <mergeCell ref="AB94:AC94"/>
    <mergeCell ref="AD94:AE94"/>
    <mergeCell ref="AF94:AG94"/>
    <mergeCell ref="V16:AK16"/>
    <mergeCell ref="C17:C20"/>
    <mergeCell ref="D17:D20"/>
    <mergeCell ref="E17:E20"/>
    <mergeCell ref="F17:F20"/>
    <mergeCell ref="V18:W18"/>
    <mergeCell ref="W19:W20"/>
    <mergeCell ref="X18:Y18"/>
    <mergeCell ref="Y19:Y20"/>
    <mergeCell ref="V17:Y17"/>
    <mergeCell ref="Z17:AC17"/>
    <mergeCell ref="Z18:AA18"/>
    <mergeCell ref="AB18:AC18"/>
    <mergeCell ref="AH17:AI17"/>
    <mergeCell ref="AJ17:AK17"/>
    <mergeCell ref="A16:A20"/>
    <mergeCell ref="B16:B20"/>
    <mergeCell ref="C16:L16"/>
    <mergeCell ref="M16:M20"/>
    <mergeCell ref="N16:U16"/>
    <mergeCell ref="H17:H20"/>
    <mergeCell ref="I17:I20"/>
    <mergeCell ref="J17:J20"/>
    <mergeCell ref="K17:K20"/>
    <mergeCell ref="L17:L20"/>
    <mergeCell ref="O19:O20"/>
    <mergeCell ref="P19:R19"/>
    <mergeCell ref="C21:L21"/>
    <mergeCell ref="C22:L22"/>
    <mergeCell ref="AA19:AA20"/>
    <mergeCell ref="AC19:AC20"/>
    <mergeCell ref="AD18:AE18"/>
    <mergeCell ref="AE19:AE20"/>
    <mergeCell ref="N17:N20"/>
    <mergeCell ref="O17:U17"/>
    <mergeCell ref="AD17:AG17"/>
    <mergeCell ref="G17:G20"/>
    <mergeCell ref="AF18:AG18"/>
    <mergeCell ref="AG19:AG20"/>
    <mergeCell ref="O18:R18"/>
    <mergeCell ref="S18:S20"/>
    <mergeCell ref="T18:T20"/>
    <mergeCell ref="U18:U20"/>
    <mergeCell ref="C37:L37"/>
    <mergeCell ref="C40:L40"/>
    <mergeCell ref="C48:L48"/>
    <mergeCell ref="A98:N98"/>
    <mergeCell ref="P98:R98"/>
    <mergeCell ref="C62:L62"/>
    <mergeCell ref="F69:F70"/>
    <mergeCell ref="H80:H81"/>
    <mergeCell ref="I92:I93"/>
    <mergeCell ref="J92:J93"/>
    <mergeCell ref="F55:F56"/>
    <mergeCell ref="H82:H83"/>
    <mergeCell ref="P111:R111"/>
    <mergeCell ref="A99:N99"/>
    <mergeCell ref="P99:R99"/>
    <mergeCell ref="A100:N100"/>
    <mergeCell ref="P100:R100"/>
    <mergeCell ref="P109:R109"/>
    <mergeCell ref="P110:R110"/>
    <mergeCell ref="O94:O100"/>
    <mergeCell ref="P94:R94"/>
    <mergeCell ref="A95:N95"/>
    <mergeCell ref="A96:N96"/>
    <mergeCell ref="P96:R96"/>
    <mergeCell ref="A94:N94"/>
    <mergeCell ref="P95:R95"/>
    <mergeCell ref="A97:N97"/>
    <mergeCell ref="P97:R97"/>
    <mergeCell ref="B106:M106"/>
    <mergeCell ref="C92:C93"/>
    <mergeCell ref="D92:D93"/>
    <mergeCell ref="E92:E93"/>
    <mergeCell ref="F92:F93"/>
    <mergeCell ref="G92:G93"/>
    <mergeCell ref="H92:H93"/>
    <mergeCell ref="K92:K93"/>
    <mergeCell ref="L92:L93"/>
  </mergeCells>
  <pageMargins left="0.43307086614173229" right="0.43307086614173229" top="0.51181102362204722" bottom="0.51181102362204722" header="0" footer="0"/>
  <pageSetup paperSize="9" scale="60" fitToHeight="4" orientation="landscape" r:id="rId1"/>
  <headerFooter alignWithMargins="0"/>
  <rowBreaks count="5" manualBreakCount="5">
    <brk id="39" max="16383" man="1"/>
    <brk id="61" max="16383" man="1"/>
    <brk id="78" max="16383" man="1"/>
    <brk id="106" max="32" man="1"/>
    <brk id="111" max="16383" man="1"/>
  </rowBreaks>
  <colBreaks count="1" manualBreakCount="1"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2"/>
  <sheetViews>
    <sheetView topLeftCell="A83" zoomScale="70" zoomScaleNormal="70" workbookViewId="0">
      <selection activeCell="A66" sqref="A66"/>
    </sheetView>
  </sheetViews>
  <sheetFormatPr defaultRowHeight="19.899999999999999" customHeight="1" x14ac:dyDescent="0.2"/>
  <cols>
    <col min="1" max="1" width="15.7109375" style="10" customWidth="1"/>
    <col min="2" max="2" width="50.5703125" style="36" customWidth="1"/>
    <col min="3" max="3" width="11.42578125" style="10" bestFit="1" customWidth="1"/>
    <col min="4" max="4" width="9.140625" style="10"/>
    <col min="5" max="6" width="16.7109375" style="10" customWidth="1"/>
    <col min="7" max="9" width="15.42578125" style="37" customWidth="1"/>
    <col min="10" max="10" width="9.140625" style="10"/>
    <col min="11" max="11" width="9.140625" style="9"/>
    <col min="12" max="12" width="16.28515625" style="9" customWidth="1"/>
    <col min="13" max="16384" width="9.140625" style="9"/>
  </cols>
  <sheetData>
    <row r="2" spans="1:10" ht="19.899999999999999" customHeight="1" x14ac:dyDescent="0.2">
      <c r="A2" s="1"/>
      <c r="B2" s="8"/>
      <c r="C2" s="1"/>
      <c r="D2" s="1"/>
      <c r="E2" s="1"/>
      <c r="F2" s="1"/>
      <c r="G2" s="3"/>
      <c r="H2" s="3"/>
      <c r="I2" s="3"/>
      <c r="J2" s="1"/>
    </row>
    <row r="3" spans="1:10" ht="19.899999999999999" customHeight="1" x14ac:dyDescent="0.2">
      <c r="A3" s="1"/>
      <c r="B3" s="8"/>
      <c r="C3" s="1"/>
      <c r="D3" s="1"/>
      <c r="E3" s="1"/>
      <c r="F3" s="1"/>
      <c r="G3" s="3"/>
      <c r="H3" s="3"/>
      <c r="I3" s="3"/>
      <c r="J3" s="1"/>
    </row>
    <row r="4" spans="1:10" ht="19.899999999999999" customHeight="1" x14ac:dyDescent="0.2">
      <c r="A4" s="1"/>
      <c r="B4" s="8"/>
      <c r="C4" s="2" t="s">
        <v>197</v>
      </c>
      <c r="E4" s="1"/>
      <c r="F4" s="1"/>
      <c r="G4" s="3"/>
      <c r="H4" s="3"/>
      <c r="I4" s="3"/>
      <c r="J4" s="1"/>
    </row>
    <row r="5" spans="1:10" ht="19.899999999999999" customHeight="1" x14ac:dyDescent="0.3">
      <c r="A5" s="1"/>
      <c r="B5" s="8"/>
      <c r="C5" s="130" t="s">
        <v>55</v>
      </c>
      <c r="E5" s="1"/>
      <c r="F5" s="1"/>
      <c r="G5" s="3"/>
      <c r="H5" s="3"/>
      <c r="I5" s="3"/>
      <c r="J5" s="1"/>
    </row>
    <row r="6" spans="1:10" ht="19.899999999999999" customHeight="1" x14ac:dyDescent="0.3">
      <c r="A6" s="1"/>
      <c r="B6" s="8"/>
      <c r="C6" s="130"/>
      <c r="E6" s="1"/>
      <c r="F6" s="1"/>
      <c r="G6" s="3"/>
      <c r="H6" s="3"/>
      <c r="I6" s="3"/>
      <c r="J6" s="1"/>
    </row>
    <row r="7" spans="1:10" ht="19.899999999999999" customHeight="1" x14ac:dyDescent="0.3">
      <c r="A7" s="1"/>
      <c r="B7" s="8"/>
      <c r="C7" s="209" t="s">
        <v>208</v>
      </c>
      <c r="E7" s="1"/>
      <c r="F7" s="1"/>
      <c r="G7" s="3"/>
      <c r="H7" s="3"/>
      <c r="I7" s="3"/>
      <c r="J7" s="1"/>
    </row>
    <row r="8" spans="1:10" ht="19.899999999999999" customHeight="1" x14ac:dyDescent="0.3">
      <c r="A8" s="1"/>
      <c r="B8" s="8"/>
      <c r="C8" s="130"/>
      <c r="E8" s="1"/>
      <c r="F8" s="1"/>
      <c r="G8" s="3"/>
      <c r="H8" s="3"/>
      <c r="I8" s="3"/>
      <c r="J8" s="1"/>
    </row>
    <row r="9" spans="1:10" ht="19.899999999999999" customHeight="1" x14ac:dyDescent="0.3">
      <c r="A9" s="1"/>
      <c r="B9" s="8"/>
      <c r="C9" s="130" t="s">
        <v>143</v>
      </c>
      <c r="E9" s="1"/>
      <c r="F9" s="1"/>
      <c r="G9" s="3"/>
      <c r="H9" s="3"/>
      <c r="I9" s="3"/>
      <c r="J9" s="1"/>
    </row>
    <row r="10" spans="1:10" ht="19.899999999999999" customHeight="1" x14ac:dyDescent="0.3">
      <c r="A10" s="1"/>
      <c r="B10" s="8"/>
      <c r="C10" s="130"/>
      <c r="E10" s="1"/>
      <c r="F10" s="1"/>
      <c r="G10" s="3"/>
      <c r="H10" s="3"/>
      <c r="I10" s="3"/>
      <c r="J10" s="1"/>
    </row>
    <row r="11" spans="1:10" ht="19.899999999999999" customHeight="1" x14ac:dyDescent="0.3">
      <c r="A11" s="1"/>
      <c r="B11" s="8"/>
      <c r="C11" s="130" t="s">
        <v>209</v>
      </c>
      <c r="E11" s="1"/>
      <c r="F11" s="1"/>
      <c r="G11" s="3"/>
      <c r="H11" s="3"/>
      <c r="I11" s="3"/>
      <c r="J11" s="1"/>
    </row>
    <row r="12" spans="1:10" ht="19.899999999999999" customHeight="1" x14ac:dyDescent="0.3">
      <c r="A12" s="1"/>
      <c r="B12" s="8"/>
      <c r="C12" s="130"/>
      <c r="E12" s="1"/>
      <c r="F12" s="1"/>
      <c r="G12" s="3"/>
      <c r="H12" s="3"/>
      <c r="I12" s="3"/>
      <c r="J12" s="1"/>
    </row>
    <row r="13" spans="1:10" ht="19.899999999999999" customHeight="1" x14ac:dyDescent="0.3">
      <c r="A13" s="1"/>
      <c r="B13" s="8"/>
      <c r="C13" s="130" t="s">
        <v>179</v>
      </c>
      <c r="E13" s="1"/>
      <c r="F13" s="1"/>
      <c r="G13" s="3"/>
      <c r="H13" s="3"/>
      <c r="I13" s="3"/>
      <c r="J13" s="1"/>
    </row>
    <row r="14" spans="1:10" ht="19.899999999999999" customHeight="1" x14ac:dyDescent="0.3">
      <c r="A14" s="1"/>
      <c r="B14" s="8"/>
      <c r="C14" s="130" t="s">
        <v>56</v>
      </c>
      <c r="E14" s="1"/>
      <c r="F14" s="1"/>
      <c r="G14" s="3"/>
      <c r="H14" s="3"/>
      <c r="I14" s="3"/>
      <c r="J14" s="1"/>
    </row>
    <row r="15" spans="1:10" ht="19.899999999999999" customHeight="1" x14ac:dyDescent="0.3">
      <c r="A15" s="1"/>
      <c r="B15" s="8"/>
      <c r="C15" s="130" t="s">
        <v>210</v>
      </c>
      <c r="E15" s="1"/>
      <c r="F15" s="1"/>
      <c r="G15" s="3"/>
      <c r="H15" s="3"/>
      <c r="I15" s="3"/>
      <c r="J15" s="1"/>
    </row>
    <row r="16" spans="1:10" ht="19.899999999999999" customHeight="1" x14ac:dyDescent="0.2">
      <c r="A16" s="1"/>
      <c r="B16" s="8"/>
      <c r="C16" s="1"/>
      <c r="D16" s="1"/>
      <c r="E16" s="1"/>
      <c r="F16" s="1"/>
      <c r="G16" s="3"/>
      <c r="H16" s="3"/>
      <c r="I16" s="3"/>
      <c r="J16" s="1"/>
    </row>
    <row r="17" spans="1:12" ht="21.6" customHeight="1" x14ac:dyDescent="0.2">
      <c r="A17" s="482" t="s">
        <v>54</v>
      </c>
      <c r="B17" s="483" t="s">
        <v>174</v>
      </c>
      <c r="C17" s="486" t="s">
        <v>175</v>
      </c>
      <c r="D17" s="488" t="s">
        <v>176</v>
      </c>
      <c r="E17" s="489"/>
      <c r="F17" s="489"/>
      <c r="G17" s="489"/>
      <c r="H17" s="489"/>
      <c r="I17" s="490"/>
      <c r="J17" s="476" t="s">
        <v>52</v>
      </c>
    </row>
    <row r="18" spans="1:12" ht="19.899999999999999" customHeight="1" x14ac:dyDescent="0.2">
      <c r="A18" s="482"/>
      <c r="B18" s="484"/>
      <c r="C18" s="487"/>
      <c r="D18" s="479" t="s">
        <v>177</v>
      </c>
      <c r="E18" s="482" t="s">
        <v>50</v>
      </c>
      <c r="F18" s="482"/>
      <c r="G18" s="482"/>
      <c r="H18" s="482" t="s">
        <v>185</v>
      </c>
      <c r="I18" s="482" t="s">
        <v>193</v>
      </c>
      <c r="J18" s="477"/>
    </row>
    <row r="19" spans="1:12" ht="19.899999999999999" customHeight="1" x14ac:dyDescent="0.2">
      <c r="A19" s="482"/>
      <c r="B19" s="484"/>
      <c r="C19" s="487"/>
      <c r="D19" s="480"/>
      <c r="E19" s="482"/>
      <c r="F19" s="482"/>
      <c r="G19" s="482"/>
      <c r="H19" s="482"/>
      <c r="I19" s="482"/>
      <c r="J19" s="477"/>
    </row>
    <row r="20" spans="1:12" ht="36" customHeight="1" x14ac:dyDescent="0.2">
      <c r="A20" s="482"/>
      <c r="B20" s="485"/>
      <c r="C20" s="487"/>
      <c r="D20" s="481"/>
      <c r="E20" s="11" t="s">
        <v>182</v>
      </c>
      <c r="F20" s="11" t="s">
        <v>49</v>
      </c>
      <c r="G20" s="11" t="s">
        <v>48</v>
      </c>
      <c r="H20" s="482"/>
      <c r="I20" s="482"/>
      <c r="J20" s="478"/>
      <c r="L20" s="12" t="s">
        <v>66</v>
      </c>
    </row>
    <row r="21" spans="1:12" ht="19.899999999999999" customHeight="1" x14ac:dyDescent="0.2">
      <c r="A21" s="13"/>
      <c r="B21" s="4" t="s">
        <v>144</v>
      </c>
      <c r="C21" s="29"/>
      <c r="D21" s="29"/>
      <c r="E21" s="29"/>
      <c r="F21" s="29"/>
      <c r="G21" s="29"/>
      <c r="H21" s="29"/>
      <c r="I21" s="29"/>
      <c r="J21" s="14"/>
      <c r="L21" s="15" t="e">
        <f>E21/D21</f>
        <v>#DIV/0!</v>
      </c>
    </row>
    <row r="22" spans="1:12" ht="19.899999999999999" customHeight="1" x14ac:dyDescent="0.2">
      <c r="A22" s="16"/>
      <c r="B22" s="176" t="s">
        <v>82</v>
      </c>
      <c r="C22" s="178">
        <f>C25+C36+C44+C60+C62</f>
        <v>1908</v>
      </c>
      <c r="D22" s="17">
        <f>D25+D36+D44+D60</f>
        <v>1336</v>
      </c>
      <c r="E22" s="17">
        <f>E25+E36+E44+E60</f>
        <v>622</v>
      </c>
      <c r="F22" s="17">
        <f>F25+F36+F44+F60</f>
        <v>674</v>
      </c>
      <c r="G22" s="17">
        <f>G25+G36+G44+G60</f>
        <v>40</v>
      </c>
      <c r="H22" s="17"/>
      <c r="I22" s="17"/>
      <c r="J22" s="17"/>
      <c r="L22" s="15">
        <f t="shared" ref="L22:L41" si="0">E22/D22</f>
        <v>0.46556886227544908</v>
      </c>
    </row>
    <row r="23" spans="1:12" ht="30" customHeight="1" x14ac:dyDescent="0.2">
      <c r="A23" s="11" t="s">
        <v>47</v>
      </c>
      <c r="B23" s="4" t="s">
        <v>154</v>
      </c>
      <c r="C23" s="89"/>
      <c r="D23" s="89"/>
      <c r="E23" s="89"/>
      <c r="F23" s="89"/>
      <c r="G23" s="14"/>
      <c r="H23" s="14"/>
      <c r="I23" s="14"/>
      <c r="J23" s="11"/>
      <c r="L23" s="15" t="e">
        <f t="shared" si="0"/>
        <v>#DIV/0!</v>
      </c>
    </row>
    <row r="24" spans="1:12" ht="19.899999999999999" customHeight="1" x14ac:dyDescent="0.2">
      <c r="A24" s="19"/>
      <c r="B24" s="176" t="s">
        <v>97</v>
      </c>
      <c r="C24" s="180">
        <f>C25+C31</f>
        <v>442</v>
      </c>
      <c r="D24" s="181">
        <f>D25+D31</f>
        <v>402</v>
      </c>
      <c r="E24" s="181">
        <f>E25+E31</f>
        <v>110</v>
      </c>
      <c r="F24" s="181">
        <f>F25+F31</f>
        <v>292</v>
      </c>
      <c r="G24" s="181">
        <f>G25+G31</f>
        <v>0</v>
      </c>
      <c r="H24" s="181"/>
      <c r="I24" s="181"/>
      <c r="J24" s="19"/>
      <c r="L24" s="15">
        <f t="shared" si="0"/>
        <v>0.27363184079601988</v>
      </c>
    </row>
    <row r="25" spans="1:12" ht="19.899999999999999" customHeight="1" x14ac:dyDescent="0.2">
      <c r="A25" s="13"/>
      <c r="B25" s="182" t="s">
        <v>46</v>
      </c>
      <c r="C25" s="183">
        <f>SUM(C26:C30)</f>
        <v>324</v>
      </c>
      <c r="D25" s="183">
        <f>SUM(D26:D30)</f>
        <v>296</v>
      </c>
      <c r="E25" s="183">
        <f>SUM(E26:E30)</f>
        <v>66</v>
      </c>
      <c r="F25" s="183">
        <f>SUM(F26:F30)</f>
        <v>230</v>
      </c>
      <c r="G25" s="183">
        <f>SUM(G26:G30)</f>
        <v>0</v>
      </c>
      <c r="H25" s="183"/>
      <c r="I25" s="183"/>
      <c r="J25" s="11"/>
      <c r="L25" s="15">
        <f t="shared" si="0"/>
        <v>0.22297297297297297</v>
      </c>
    </row>
    <row r="26" spans="1:12" ht="19.899999999999999" customHeight="1" x14ac:dyDescent="0.2">
      <c r="A26" s="14" t="s">
        <v>45</v>
      </c>
      <c r="B26" s="87" t="s">
        <v>211</v>
      </c>
      <c r="C26" s="20">
        <v>36</v>
      </c>
      <c r="D26" s="14">
        <v>32</v>
      </c>
      <c r="E26" s="14">
        <v>22</v>
      </c>
      <c r="F26" s="14">
        <v>10</v>
      </c>
      <c r="G26" s="14"/>
      <c r="H26" s="14"/>
      <c r="I26" s="14"/>
      <c r="J26" s="14"/>
      <c r="L26" s="15">
        <f t="shared" si="0"/>
        <v>0.6875</v>
      </c>
    </row>
    <row r="27" spans="1:12" ht="19.899999999999999" customHeight="1" x14ac:dyDescent="0.2">
      <c r="A27" s="14" t="s">
        <v>44</v>
      </c>
      <c r="B27" s="87" t="s">
        <v>212</v>
      </c>
      <c r="C27" s="20">
        <v>36</v>
      </c>
      <c r="D27" s="14">
        <v>32</v>
      </c>
      <c r="E27" s="14">
        <v>22</v>
      </c>
      <c r="F27" s="14">
        <v>10</v>
      </c>
      <c r="G27" s="14"/>
      <c r="H27" s="14"/>
      <c r="I27" s="14"/>
      <c r="J27" s="14"/>
      <c r="L27" s="15">
        <f t="shared" si="0"/>
        <v>0.6875</v>
      </c>
    </row>
    <row r="28" spans="1:12" ht="19.899999999999999" customHeight="1" x14ac:dyDescent="0.2">
      <c r="A28" s="14" t="s">
        <v>43</v>
      </c>
      <c r="B28" s="87" t="s">
        <v>213</v>
      </c>
      <c r="C28" s="20">
        <v>36</v>
      </c>
      <c r="D28" s="14">
        <v>32</v>
      </c>
      <c r="E28" s="14">
        <v>22</v>
      </c>
      <c r="F28" s="14">
        <v>10</v>
      </c>
      <c r="G28" s="14"/>
      <c r="H28" s="14"/>
      <c r="I28" s="14"/>
      <c r="J28" s="14"/>
      <c r="L28" s="15">
        <f t="shared" si="0"/>
        <v>0.6875</v>
      </c>
    </row>
    <row r="29" spans="1:12" ht="33.75" customHeight="1" x14ac:dyDescent="0.2">
      <c r="A29" s="14" t="s">
        <v>42</v>
      </c>
      <c r="B29" s="87" t="s">
        <v>214</v>
      </c>
      <c r="C29" s="20">
        <v>56</v>
      </c>
      <c r="D29" s="14">
        <v>50</v>
      </c>
      <c r="E29" s="14"/>
      <c r="F29" s="14">
        <v>50</v>
      </c>
      <c r="G29" s="14"/>
      <c r="H29" s="14"/>
      <c r="I29" s="14"/>
      <c r="J29" s="20"/>
      <c r="L29" s="15">
        <f t="shared" si="0"/>
        <v>0</v>
      </c>
    </row>
    <row r="30" spans="1:12" ht="19.899999999999999" customHeight="1" x14ac:dyDescent="0.2">
      <c r="A30" s="14" t="s">
        <v>41</v>
      </c>
      <c r="B30" s="87" t="s">
        <v>215</v>
      </c>
      <c r="C30" s="20">
        <v>160</v>
      </c>
      <c r="D30" s="14">
        <v>150</v>
      </c>
      <c r="E30" s="14"/>
      <c r="F30" s="14">
        <v>150</v>
      </c>
      <c r="G30" s="14"/>
      <c r="H30" s="14"/>
      <c r="I30" s="14"/>
      <c r="J30" s="20"/>
      <c r="L30" s="15">
        <f t="shared" si="0"/>
        <v>0</v>
      </c>
    </row>
    <row r="31" spans="1:12" ht="19.899999999999999" customHeight="1" x14ac:dyDescent="0.2">
      <c r="A31" s="13"/>
      <c r="B31" s="182" t="s">
        <v>57</v>
      </c>
      <c r="C31" s="183">
        <f>SUM(C32:C33)</f>
        <v>118</v>
      </c>
      <c r="D31" s="183">
        <f>SUM(D32:D33)</f>
        <v>106</v>
      </c>
      <c r="E31" s="183">
        <f>SUM(E32:E33)</f>
        <v>44</v>
      </c>
      <c r="F31" s="183">
        <f>SUM(F32:F33)</f>
        <v>62</v>
      </c>
      <c r="G31" s="183">
        <f>SUM(G32:G33)</f>
        <v>0</v>
      </c>
      <c r="H31" s="183"/>
      <c r="I31" s="183"/>
      <c r="J31" s="14"/>
      <c r="L31" s="15">
        <f t="shared" si="0"/>
        <v>0.41509433962264153</v>
      </c>
    </row>
    <row r="32" spans="1:12" ht="35.25" customHeight="1" x14ac:dyDescent="0.2">
      <c r="A32" s="14" t="s">
        <v>104</v>
      </c>
      <c r="B32" s="13" t="s">
        <v>216</v>
      </c>
      <c r="C32" s="20">
        <v>80</v>
      </c>
      <c r="D32" s="14">
        <v>70</v>
      </c>
      <c r="E32" s="14">
        <v>20</v>
      </c>
      <c r="F32" s="14">
        <v>50</v>
      </c>
      <c r="G32" s="14"/>
      <c r="H32" s="14"/>
      <c r="I32" s="14"/>
      <c r="J32" s="14"/>
      <c r="L32" s="15">
        <f t="shared" si="0"/>
        <v>0.2857142857142857</v>
      </c>
    </row>
    <row r="33" spans="1:12" ht="19.899999999999999" customHeight="1" x14ac:dyDescent="0.2">
      <c r="A33" s="14" t="s">
        <v>105</v>
      </c>
      <c r="B33" s="13" t="s">
        <v>217</v>
      </c>
      <c r="C33" s="20">
        <v>38</v>
      </c>
      <c r="D33" s="14">
        <v>36</v>
      </c>
      <c r="E33" s="14">
        <v>24</v>
      </c>
      <c r="F33" s="14">
        <v>12</v>
      </c>
      <c r="G33" s="14"/>
      <c r="H33" s="14"/>
      <c r="I33" s="14"/>
      <c r="J33" s="14"/>
      <c r="L33" s="15">
        <f t="shared" si="0"/>
        <v>0.66666666666666663</v>
      </c>
    </row>
    <row r="34" spans="1:12" ht="30" customHeight="1" x14ac:dyDescent="0.25">
      <c r="A34" s="11" t="s">
        <v>40</v>
      </c>
      <c r="B34" s="177" t="s">
        <v>155</v>
      </c>
      <c r="C34" s="89"/>
      <c r="D34" s="18"/>
      <c r="E34" s="18"/>
      <c r="F34" s="18"/>
      <c r="G34" s="14"/>
      <c r="H34" s="14"/>
      <c r="I34" s="14"/>
      <c r="J34" s="11"/>
      <c r="L34" s="15" t="e">
        <f t="shared" si="0"/>
        <v>#DIV/0!</v>
      </c>
    </row>
    <row r="35" spans="1:12" ht="19.899999999999999" customHeight="1" x14ac:dyDescent="0.2">
      <c r="A35" s="98"/>
      <c r="B35" s="176" t="s">
        <v>106</v>
      </c>
      <c r="C35" s="184">
        <f>C36+C39</f>
        <v>108</v>
      </c>
      <c r="D35" s="184">
        <f>D36+D39</f>
        <v>100</v>
      </c>
      <c r="E35" s="184">
        <f>E36+E39</f>
        <v>10</v>
      </c>
      <c r="F35" s="184">
        <f>F36+F39</f>
        <v>90</v>
      </c>
      <c r="G35" s="184">
        <f>G36+G39</f>
        <v>0</v>
      </c>
      <c r="H35" s="184"/>
      <c r="I35" s="184"/>
      <c r="J35" s="98"/>
      <c r="L35" s="15"/>
    </row>
    <row r="36" spans="1:12" ht="19.899999999999999" customHeight="1" x14ac:dyDescent="0.2">
      <c r="A36" s="13"/>
      <c r="B36" s="182" t="s">
        <v>39</v>
      </c>
      <c r="C36" s="183">
        <f>SUM(C38:C38)</f>
        <v>108</v>
      </c>
      <c r="D36" s="183">
        <f>SUM(D38:D38)</f>
        <v>100</v>
      </c>
      <c r="E36" s="183">
        <f>SUM(E38:E38)</f>
        <v>10</v>
      </c>
      <c r="F36" s="183">
        <f>SUM(F38:F38)</f>
        <v>90</v>
      </c>
      <c r="G36" s="183">
        <f>SUM(G38:G38)</f>
        <v>0</v>
      </c>
      <c r="H36" s="183"/>
      <c r="I36" s="183"/>
      <c r="J36" s="11"/>
      <c r="L36" s="15">
        <f t="shared" si="0"/>
        <v>0.1</v>
      </c>
    </row>
    <row r="37" spans="1:12" ht="19.899999999999999" customHeight="1" x14ac:dyDescent="0.2">
      <c r="A37" s="13"/>
      <c r="B37" s="182"/>
      <c r="C37" s="183"/>
      <c r="D37" s="183"/>
      <c r="E37" s="183"/>
      <c r="F37" s="183"/>
      <c r="G37" s="183"/>
      <c r="H37" s="183"/>
      <c r="I37" s="183"/>
      <c r="J37" s="11"/>
      <c r="L37" s="15"/>
    </row>
    <row r="38" spans="1:12" ht="49.5" customHeight="1" x14ac:dyDescent="0.2">
      <c r="A38" s="14" t="s">
        <v>38</v>
      </c>
      <c r="B38" s="87"/>
      <c r="C38" s="20">
        <v>108</v>
      </c>
      <c r="D38" s="20">
        <v>100</v>
      </c>
      <c r="E38" s="14">
        <v>10</v>
      </c>
      <c r="F38" s="14">
        <v>90</v>
      </c>
      <c r="G38" s="14"/>
      <c r="H38" s="14"/>
      <c r="I38" s="14"/>
      <c r="J38" s="14"/>
      <c r="L38" s="15">
        <f t="shared" si="0"/>
        <v>0.1</v>
      </c>
    </row>
    <row r="39" spans="1:12" ht="19.899999999999999" customHeight="1" x14ac:dyDescent="0.2">
      <c r="A39" s="13"/>
      <c r="B39" s="182" t="s">
        <v>79</v>
      </c>
      <c r="C39" s="183">
        <f>SUM(C40:C41)</f>
        <v>0</v>
      </c>
      <c r="D39" s="183">
        <f>SUM(D40:D41)</f>
        <v>0</v>
      </c>
      <c r="E39" s="183">
        <f>SUM(E40:E41)</f>
        <v>0</v>
      </c>
      <c r="F39" s="183">
        <f>SUM(F40:F41)</f>
        <v>0</v>
      </c>
      <c r="G39" s="183">
        <f>SUM(G40:G41)</f>
        <v>0</v>
      </c>
      <c r="H39" s="183"/>
      <c r="I39" s="183"/>
      <c r="J39" s="14"/>
      <c r="L39" s="15" t="e">
        <f t="shared" si="0"/>
        <v>#DIV/0!</v>
      </c>
    </row>
    <row r="40" spans="1:12" ht="19.899999999999999" customHeight="1" x14ac:dyDescent="0.2">
      <c r="A40" s="14" t="s">
        <v>107</v>
      </c>
      <c r="B40" s="13"/>
      <c r="C40" s="20">
        <f>D40*1.5</f>
        <v>0</v>
      </c>
      <c r="D40" s="14"/>
      <c r="E40" s="14"/>
      <c r="F40" s="14"/>
      <c r="G40" s="14"/>
      <c r="H40" s="14"/>
      <c r="I40" s="14"/>
      <c r="J40" s="14"/>
      <c r="L40" s="15" t="e">
        <f t="shared" si="0"/>
        <v>#DIV/0!</v>
      </c>
    </row>
    <row r="41" spans="1:12" ht="19.899999999999999" customHeight="1" x14ac:dyDescent="0.2">
      <c r="A41" s="14" t="s">
        <v>108</v>
      </c>
      <c r="B41" s="13"/>
      <c r="C41" s="20">
        <f>D41*1.5</f>
        <v>0</v>
      </c>
      <c r="D41" s="14"/>
      <c r="E41" s="14"/>
      <c r="F41" s="14"/>
      <c r="G41" s="14"/>
      <c r="H41" s="14"/>
      <c r="I41" s="14"/>
      <c r="J41" s="14"/>
      <c r="L41" s="15" t="e">
        <f t="shared" si="0"/>
        <v>#DIV/0!</v>
      </c>
    </row>
    <row r="42" spans="1:12" ht="19.899999999999999" customHeight="1" x14ac:dyDescent="0.2">
      <c r="A42" s="11" t="s">
        <v>36</v>
      </c>
      <c r="B42" s="4" t="s">
        <v>200</v>
      </c>
      <c r="C42" s="89"/>
      <c r="D42" s="18"/>
      <c r="E42" s="18"/>
      <c r="F42" s="18"/>
      <c r="G42" s="18"/>
      <c r="H42" s="18"/>
      <c r="I42" s="18"/>
      <c r="J42" s="11"/>
      <c r="L42" s="15" t="e">
        <f t="shared" ref="L42:L79" si="1">(E42+G42)/D42</f>
        <v>#DIV/0!</v>
      </c>
    </row>
    <row r="43" spans="1:12" ht="19.899999999999999" customHeight="1" x14ac:dyDescent="0.2">
      <c r="A43" s="19"/>
      <c r="B43" s="176" t="s">
        <v>98</v>
      </c>
      <c r="C43" s="90">
        <f>C44+C55</f>
        <v>504</v>
      </c>
      <c r="D43" s="90">
        <f>D44+D55</f>
        <v>454</v>
      </c>
      <c r="E43" s="90">
        <f>E44+E55</f>
        <v>282</v>
      </c>
      <c r="F43" s="90">
        <f>F44+F55</f>
        <v>172</v>
      </c>
      <c r="G43" s="90">
        <f>G44+G55</f>
        <v>0</v>
      </c>
      <c r="H43" s="90"/>
      <c r="I43" s="90"/>
      <c r="J43" s="19"/>
      <c r="L43" s="15"/>
    </row>
    <row r="44" spans="1:12" ht="19.899999999999999" customHeight="1" x14ac:dyDescent="0.2">
      <c r="A44" s="13"/>
      <c r="B44" s="182" t="s">
        <v>35</v>
      </c>
      <c r="C44" s="99">
        <f>SUM(C45:C54)</f>
        <v>468</v>
      </c>
      <c r="D44" s="99">
        <f>SUM(D45:D54)</f>
        <v>420</v>
      </c>
      <c r="E44" s="99">
        <f>SUM(E45:E54)</f>
        <v>266</v>
      </c>
      <c r="F44" s="99">
        <f>SUM(F45:F54)</f>
        <v>154</v>
      </c>
      <c r="G44" s="99">
        <f>SUM(G45:G54)</f>
        <v>0</v>
      </c>
      <c r="H44" s="99"/>
      <c r="I44" s="99"/>
      <c r="J44" s="11"/>
      <c r="L44" s="15">
        <f t="shared" si="1"/>
        <v>0.6333333333333333</v>
      </c>
    </row>
    <row r="45" spans="1:12" ht="19.899999999999999" customHeight="1" x14ac:dyDescent="0.2">
      <c r="A45" s="14" t="s">
        <v>34</v>
      </c>
      <c r="B45" s="87" t="s">
        <v>218</v>
      </c>
      <c r="C45" s="20">
        <v>36</v>
      </c>
      <c r="D45" s="14">
        <v>32</v>
      </c>
      <c r="E45" s="14">
        <v>22</v>
      </c>
      <c r="F45" s="14">
        <v>10</v>
      </c>
      <c r="G45" s="14"/>
      <c r="H45" s="14"/>
      <c r="I45" s="14"/>
      <c r="J45" s="14"/>
      <c r="L45" s="15">
        <f t="shared" si="1"/>
        <v>0.6875</v>
      </c>
    </row>
    <row r="46" spans="1:12" ht="19.899999999999999" customHeight="1" x14ac:dyDescent="0.2">
      <c r="A46" s="14" t="s">
        <v>33</v>
      </c>
      <c r="B46" s="87" t="s">
        <v>219</v>
      </c>
      <c r="C46" s="20">
        <v>36</v>
      </c>
      <c r="D46" s="14">
        <v>32</v>
      </c>
      <c r="E46" s="14">
        <v>22</v>
      </c>
      <c r="F46" s="14">
        <v>10</v>
      </c>
      <c r="G46" s="14"/>
      <c r="H46" s="14"/>
      <c r="I46" s="14"/>
      <c r="J46" s="14"/>
      <c r="L46" s="15">
        <f t="shared" si="1"/>
        <v>0.6875</v>
      </c>
    </row>
    <row r="47" spans="1:12" ht="19.899999999999999" customHeight="1" x14ac:dyDescent="0.2">
      <c r="A47" s="14" t="s">
        <v>32</v>
      </c>
      <c r="B47" s="87" t="s">
        <v>220</v>
      </c>
      <c r="C47" s="20">
        <v>36</v>
      </c>
      <c r="D47" s="14">
        <v>32</v>
      </c>
      <c r="E47" s="14">
        <v>22</v>
      </c>
      <c r="F47" s="14">
        <v>10</v>
      </c>
      <c r="G47" s="14"/>
      <c r="H47" s="14"/>
      <c r="I47" s="14"/>
      <c r="J47" s="14"/>
      <c r="L47" s="15">
        <f t="shared" si="1"/>
        <v>0.6875</v>
      </c>
    </row>
    <row r="48" spans="1:12" ht="19.899999999999999" customHeight="1" x14ac:dyDescent="0.2">
      <c r="A48" s="14" t="s">
        <v>31</v>
      </c>
      <c r="B48" s="87" t="s">
        <v>221</v>
      </c>
      <c r="C48" s="20">
        <v>36</v>
      </c>
      <c r="D48" s="14">
        <v>32</v>
      </c>
      <c r="E48" s="14">
        <v>22</v>
      </c>
      <c r="F48" s="14">
        <v>10</v>
      </c>
      <c r="G48" s="14"/>
      <c r="H48" s="14"/>
      <c r="I48" s="14"/>
      <c r="J48" s="14"/>
      <c r="L48" s="15">
        <f t="shared" si="1"/>
        <v>0.6875</v>
      </c>
    </row>
    <row r="49" spans="1:12" ht="31.5" customHeight="1" x14ac:dyDescent="0.2">
      <c r="A49" s="14" t="s">
        <v>30</v>
      </c>
      <c r="B49" s="87" t="s">
        <v>222</v>
      </c>
      <c r="C49" s="20">
        <v>36</v>
      </c>
      <c r="D49" s="14">
        <v>32</v>
      </c>
      <c r="E49" s="14">
        <v>22</v>
      </c>
      <c r="F49" s="14">
        <v>10</v>
      </c>
      <c r="G49" s="14"/>
      <c r="H49" s="14"/>
      <c r="I49" s="14"/>
      <c r="J49" s="20"/>
      <c r="L49" s="15">
        <f t="shared" si="1"/>
        <v>0.6875</v>
      </c>
    </row>
    <row r="50" spans="1:12" ht="19.899999999999999" customHeight="1" x14ac:dyDescent="0.2">
      <c r="A50" s="14" t="s">
        <v>29</v>
      </c>
      <c r="B50" s="87" t="s">
        <v>223</v>
      </c>
      <c r="C50" s="20">
        <v>88</v>
      </c>
      <c r="D50" s="14">
        <v>80</v>
      </c>
      <c r="E50" s="14">
        <v>56</v>
      </c>
      <c r="F50" s="14">
        <v>24</v>
      </c>
      <c r="G50" s="14"/>
      <c r="H50" s="14"/>
      <c r="I50" s="14"/>
      <c r="J50" s="20"/>
      <c r="L50" s="15">
        <f t="shared" si="1"/>
        <v>0.7</v>
      </c>
    </row>
    <row r="51" spans="1:12" ht="19.899999999999999" customHeight="1" x14ac:dyDescent="0.2">
      <c r="A51" s="14" t="s">
        <v>28</v>
      </c>
      <c r="B51" s="87" t="s">
        <v>224</v>
      </c>
      <c r="C51" s="20">
        <v>60</v>
      </c>
      <c r="D51" s="14">
        <v>54</v>
      </c>
      <c r="E51" s="14">
        <v>30</v>
      </c>
      <c r="F51" s="14">
        <v>24</v>
      </c>
      <c r="G51" s="14"/>
      <c r="H51" s="14"/>
      <c r="I51" s="14"/>
      <c r="J51" s="14"/>
      <c r="L51" s="15">
        <f t="shared" si="1"/>
        <v>0.55555555555555558</v>
      </c>
    </row>
    <row r="52" spans="1:12" ht="19.899999999999999" customHeight="1" x14ac:dyDescent="0.2">
      <c r="A52" s="14" t="s">
        <v>27</v>
      </c>
      <c r="B52" s="87" t="s">
        <v>225</v>
      </c>
      <c r="C52" s="20">
        <v>36</v>
      </c>
      <c r="D52" s="14">
        <v>32</v>
      </c>
      <c r="E52" s="14">
        <v>22</v>
      </c>
      <c r="F52" s="14">
        <v>10</v>
      </c>
      <c r="G52" s="14"/>
      <c r="H52" s="14"/>
      <c r="I52" s="14"/>
      <c r="J52" s="14"/>
      <c r="L52" s="15">
        <f t="shared" si="1"/>
        <v>0.6875</v>
      </c>
    </row>
    <row r="53" spans="1:12" ht="19.899999999999999" customHeight="1" x14ac:dyDescent="0.2">
      <c r="A53" s="14" t="s">
        <v>26</v>
      </c>
      <c r="B53" s="87" t="s">
        <v>226</v>
      </c>
      <c r="C53" s="20">
        <v>36</v>
      </c>
      <c r="D53" s="14">
        <v>32</v>
      </c>
      <c r="E53" s="14">
        <v>22</v>
      </c>
      <c r="F53" s="14">
        <v>10</v>
      </c>
      <c r="G53" s="14"/>
      <c r="H53" s="14"/>
      <c r="I53" s="14"/>
      <c r="J53" s="14"/>
      <c r="L53" s="15">
        <f t="shared" si="1"/>
        <v>0.6875</v>
      </c>
    </row>
    <row r="54" spans="1:12" ht="19.899999999999999" customHeight="1" x14ac:dyDescent="0.2">
      <c r="A54" s="14" t="s">
        <v>25</v>
      </c>
      <c r="B54" s="87" t="s">
        <v>227</v>
      </c>
      <c r="C54" s="20">
        <v>68</v>
      </c>
      <c r="D54" s="14">
        <v>62</v>
      </c>
      <c r="E54" s="14">
        <v>26</v>
      </c>
      <c r="F54" s="14">
        <v>36</v>
      </c>
      <c r="G54" s="14"/>
      <c r="H54" s="14"/>
      <c r="I54" s="14"/>
      <c r="J54" s="14"/>
      <c r="L54" s="15">
        <f t="shared" si="1"/>
        <v>0.41935483870967744</v>
      </c>
    </row>
    <row r="55" spans="1:12" ht="19.899999999999999" customHeight="1" x14ac:dyDescent="0.2">
      <c r="A55" s="13"/>
      <c r="B55" s="182" t="s">
        <v>58</v>
      </c>
      <c r="C55" s="99">
        <f>SUM(C56:C57)</f>
        <v>36</v>
      </c>
      <c r="D55" s="99">
        <f>SUM(D56:D57)</f>
        <v>34</v>
      </c>
      <c r="E55" s="99">
        <f>SUM(E56:E57)</f>
        <v>16</v>
      </c>
      <c r="F55" s="99">
        <f>SUM(F56:F57)</f>
        <v>18</v>
      </c>
      <c r="G55" s="99">
        <f>SUM(G56:G57)</f>
        <v>0</v>
      </c>
      <c r="H55" s="99"/>
      <c r="I55" s="99"/>
      <c r="J55" s="14"/>
      <c r="L55" s="15">
        <f t="shared" si="1"/>
        <v>0.47058823529411764</v>
      </c>
    </row>
    <row r="56" spans="1:12" ht="19.899999999999999" customHeight="1" x14ac:dyDescent="0.2">
      <c r="A56" s="14" t="s">
        <v>109</v>
      </c>
      <c r="B56" s="13" t="s">
        <v>228</v>
      </c>
      <c r="C56" s="20">
        <v>36</v>
      </c>
      <c r="D56" s="14">
        <v>34</v>
      </c>
      <c r="E56" s="14">
        <v>16</v>
      </c>
      <c r="F56" s="14">
        <v>18</v>
      </c>
      <c r="G56" s="14"/>
      <c r="H56" s="14"/>
      <c r="I56" s="14"/>
      <c r="J56" s="14"/>
      <c r="L56" s="15">
        <f t="shared" si="1"/>
        <v>0.47058823529411764</v>
      </c>
    </row>
    <row r="57" spans="1:12" ht="19.899999999999999" customHeight="1" x14ac:dyDescent="0.2">
      <c r="A57" s="14" t="s">
        <v>110</v>
      </c>
      <c r="B57" s="13"/>
      <c r="C57" s="20">
        <f>D57*1.5</f>
        <v>0</v>
      </c>
      <c r="D57" s="14"/>
      <c r="E57" s="14"/>
      <c r="F57" s="14"/>
      <c r="G57" s="14"/>
      <c r="H57" s="14"/>
      <c r="I57" s="14"/>
      <c r="J57" s="14"/>
      <c r="L57" s="15" t="e">
        <f t="shared" si="1"/>
        <v>#DIV/0!</v>
      </c>
    </row>
    <row r="58" spans="1:12" ht="19.899999999999999" customHeight="1" x14ac:dyDescent="0.2">
      <c r="A58" s="11" t="s">
        <v>37</v>
      </c>
      <c r="B58" s="4" t="s">
        <v>201</v>
      </c>
      <c r="C58" s="29"/>
      <c r="D58" s="11"/>
      <c r="E58" s="11"/>
      <c r="F58" s="11"/>
      <c r="G58" s="11"/>
      <c r="H58" s="11"/>
      <c r="I58" s="11"/>
      <c r="J58" s="14"/>
      <c r="L58" s="15">
        <f>(E58+G58+D62)/(D58+D62)</f>
        <v>1</v>
      </c>
    </row>
    <row r="59" spans="1:12" ht="19.899999999999999" customHeight="1" x14ac:dyDescent="0.2">
      <c r="A59" s="19"/>
      <c r="B59" s="176" t="s">
        <v>83</v>
      </c>
      <c r="C59" s="31">
        <f>SUM(C60:C62)</f>
        <v>1682</v>
      </c>
      <c r="D59" s="31">
        <f>SUM(D60:D62)</f>
        <v>1570</v>
      </c>
      <c r="E59" s="31">
        <f>SUM(E60:E61)</f>
        <v>506</v>
      </c>
      <c r="F59" s="31">
        <f>SUM(F60:F61)</f>
        <v>448</v>
      </c>
      <c r="G59" s="31">
        <f>SUM(G60:G61)</f>
        <v>40</v>
      </c>
      <c r="H59" s="31"/>
      <c r="I59" s="31"/>
      <c r="J59" s="17"/>
      <c r="L59" s="15">
        <f t="shared" si="1"/>
        <v>0.34777070063694265</v>
      </c>
    </row>
    <row r="60" spans="1:12" ht="19.899999999999999" customHeight="1" x14ac:dyDescent="0.2">
      <c r="A60" s="21"/>
      <c r="B60" s="22" t="s">
        <v>64</v>
      </c>
      <c r="C60" s="39">
        <f>C64+C73+C83+C93+C103</f>
        <v>576</v>
      </c>
      <c r="D60" s="39">
        <f>D64+D73+D83+D93+D103</f>
        <v>520</v>
      </c>
      <c r="E60" s="39">
        <f>E64+E73+E83+E93+E103</f>
        <v>280</v>
      </c>
      <c r="F60" s="39">
        <f>F64+F73+F83+F93+F103</f>
        <v>200</v>
      </c>
      <c r="G60" s="39">
        <f>G64+G73+G83+G93+G103</f>
        <v>40</v>
      </c>
      <c r="H60" s="39"/>
      <c r="I60" s="39"/>
      <c r="J60" s="23"/>
      <c r="L60" s="15">
        <f t="shared" si="1"/>
        <v>0.61538461538461542</v>
      </c>
    </row>
    <row r="61" spans="1:12" ht="19.899999999999999" customHeight="1" x14ac:dyDescent="0.2">
      <c r="A61" s="21"/>
      <c r="B61" s="22" t="s">
        <v>65</v>
      </c>
      <c r="C61" s="39">
        <f>C67+C77+C87+C97+C107</f>
        <v>674</v>
      </c>
      <c r="D61" s="38">
        <f>D67+D77+D87+D97+D107</f>
        <v>618</v>
      </c>
      <c r="E61" s="38">
        <f>E67+E77+E87+E97+E107</f>
        <v>226</v>
      </c>
      <c r="F61" s="38">
        <f>F67+F77+F87+F97+F107</f>
        <v>248</v>
      </c>
      <c r="G61" s="38">
        <f>G67+G77+G87+G97+G107</f>
        <v>0</v>
      </c>
      <c r="H61" s="38"/>
      <c r="I61" s="38"/>
      <c r="J61" s="23"/>
      <c r="L61" s="15">
        <f t="shared" si="1"/>
        <v>0.36569579288025889</v>
      </c>
    </row>
    <row r="62" spans="1:12" ht="19.899999999999999" customHeight="1" x14ac:dyDescent="0.2">
      <c r="A62" s="21"/>
      <c r="B62" s="22" t="s">
        <v>67</v>
      </c>
      <c r="C62" s="39">
        <f>C70+C71+C80+C81+C90+C91+C100+C101+C110+C111</f>
        <v>432</v>
      </c>
      <c r="D62" s="38">
        <f>C62</f>
        <v>432</v>
      </c>
      <c r="E62" s="38"/>
      <c r="F62" s="38"/>
      <c r="G62" s="40"/>
      <c r="H62" s="40"/>
      <c r="I62" s="40"/>
      <c r="J62" s="23"/>
      <c r="L62" s="15">
        <f t="shared" si="1"/>
        <v>0</v>
      </c>
    </row>
    <row r="63" spans="1:12" s="26" customFormat="1" ht="57" customHeight="1" x14ac:dyDescent="0.2">
      <c r="A63" s="24" t="s">
        <v>23</v>
      </c>
      <c r="B63" s="5" t="s">
        <v>229</v>
      </c>
      <c r="C63" s="91">
        <f>C64+C67+C70+C71</f>
        <v>182</v>
      </c>
      <c r="D63" s="91">
        <f>D64+D67</f>
        <v>98</v>
      </c>
      <c r="E63" s="91">
        <f>E64+E67</f>
        <v>58</v>
      </c>
      <c r="F63" s="91">
        <f>F64+F67</f>
        <v>40</v>
      </c>
      <c r="G63" s="91">
        <f>G64+G67</f>
        <v>0</v>
      </c>
      <c r="H63" s="91"/>
      <c r="I63" s="91"/>
      <c r="J63" s="25"/>
      <c r="L63" s="27">
        <f>(E63+G63+D70+D71)/(D63+D70+D71)</f>
        <v>0.76470588235294112</v>
      </c>
    </row>
    <row r="64" spans="1:12" ht="19.899999999999999" customHeight="1" x14ac:dyDescent="0.2">
      <c r="A64" s="13"/>
      <c r="B64" s="182" t="s">
        <v>22</v>
      </c>
      <c r="C64" s="99">
        <f>SUM(C65:C66)</f>
        <v>86</v>
      </c>
      <c r="D64" s="99">
        <f>SUM(D65:D66)</f>
        <v>78</v>
      </c>
      <c r="E64" s="99">
        <f>SUM(E65:E66)</f>
        <v>48</v>
      </c>
      <c r="F64" s="99">
        <f>SUM(F65:F66)</f>
        <v>30</v>
      </c>
      <c r="G64" s="99">
        <f>SUM(G65:G66)</f>
        <v>0</v>
      </c>
      <c r="H64" s="99"/>
      <c r="I64" s="99"/>
      <c r="J64" s="14"/>
      <c r="L64" s="15">
        <f t="shared" si="1"/>
        <v>0.61538461538461542</v>
      </c>
    </row>
    <row r="65" spans="1:12" ht="39.75" customHeight="1" x14ac:dyDescent="0.2">
      <c r="A65" s="11" t="s">
        <v>356</v>
      </c>
      <c r="B65" s="87" t="s">
        <v>230</v>
      </c>
      <c r="C65" s="20">
        <v>86</v>
      </c>
      <c r="D65" s="14">
        <v>78</v>
      </c>
      <c r="E65" s="14">
        <v>48</v>
      </c>
      <c r="F65" s="14">
        <v>30</v>
      </c>
      <c r="G65" s="14"/>
      <c r="H65" s="14"/>
      <c r="I65" s="14"/>
      <c r="J65" s="20"/>
      <c r="L65" s="15">
        <f t="shared" si="1"/>
        <v>0.61538461538461542</v>
      </c>
    </row>
    <row r="66" spans="1:12" ht="19.899999999999999" customHeight="1" x14ac:dyDescent="0.2">
      <c r="A66" s="11" t="s">
        <v>21</v>
      </c>
      <c r="B66" s="87"/>
      <c r="C66" s="20">
        <f>D66*1.5</f>
        <v>0</v>
      </c>
      <c r="D66" s="14"/>
      <c r="E66" s="14">
        <f>D66/2</f>
        <v>0</v>
      </c>
      <c r="F66" s="14">
        <f>E66/2</f>
        <v>0</v>
      </c>
      <c r="G66" s="14"/>
      <c r="H66" s="14"/>
      <c r="I66" s="14"/>
      <c r="J66" s="20"/>
      <c r="L66" s="15" t="e">
        <f t="shared" si="1"/>
        <v>#DIV/0!</v>
      </c>
    </row>
    <row r="67" spans="1:12" ht="19.899999999999999" customHeight="1" x14ac:dyDescent="0.2">
      <c r="A67" s="13"/>
      <c r="B67" s="182" t="s">
        <v>59</v>
      </c>
      <c r="C67" s="99">
        <f>SUM(C68:C69)</f>
        <v>24</v>
      </c>
      <c r="D67" s="99">
        <f>SUM(D68:D69)</f>
        <v>20</v>
      </c>
      <c r="E67" s="99">
        <f>SUM(E68:E69)</f>
        <v>10</v>
      </c>
      <c r="F67" s="99">
        <f>SUM(F68:F69)</f>
        <v>10</v>
      </c>
      <c r="G67" s="99">
        <f>SUM(G68:G69)</f>
        <v>0</v>
      </c>
      <c r="H67" s="99"/>
      <c r="I67" s="99"/>
      <c r="J67" s="14"/>
      <c r="L67" s="15">
        <f t="shared" si="1"/>
        <v>0.5</v>
      </c>
    </row>
    <row r="68" spans="1:12" ht="36.75" customHeight="1" x14ac:dyDescent="0.2">
      <c r="A68" s="24" t="s">
        <v>231</v>
      </c>
      <c r="B68" s="87" t="s">
        <v>230</v>
      </c>
      <c r="C68" s="20">
        <v>24</v>
      </c>
      <c r="D68" s="14">
        <v>20</v>
      </c>
      <c r="E68" s="14">
        <f>D67/2</f>
        <v>10</v>
      </c>
      <c r="F68" s="14">
        <v>10</v>
      </c>
      <c r="G68" s="6"/>
      <c r="H68" s="6"/>
      <c r="I68" s="6"/>
      <c r="J68" s="14"/>
      <c r="L68" s="15">
        <f>(E69+G68)/D68</f>
        <v>0</v>
      </c>
    </row>
    <row r="69" spans="1:12" s="26" customFormat="1" ht="19.899999999999999" customHeight="1" x14ac:dyDescent="0.2">
      <c r="A69" s="24" t="s">
        <v>111</v>
      </c>
      <c r="B69" s="88"/>
      <c r="C69" s="20">
        <f>D69*1.5</f>
        <v>0</v>
      </c>
      <c r="D69" s="25"/>
      <c r="E69" s="14"/>
      <c r="F69" s="14"/>
      <c r="G69" s="25"/>
      <c r="H69" s="25"/>
      <c r="I69" s="25"/>
      <c r="J69" s="20"/>
      <c r="L69" s="15" t="e">
        <f>(E70+G69)/D69</f>
        <v>#DIV/0!</v>
      </c>
    </row>
    <row r="70" spans="1:12" ht="19.899999999999999" customHeight="1" x14ac:dyDescent="0.2">
      <c r="A70" s="24" t="s">
        <v>69</v>
      </c>
      <c r="B70" s="5" t="s">
        <v>7</v>
      </c>
      <c r="C70" s="30">
        <v>0</v>
      </c>
      <c r="D70" s="30">
        <v>0</v>
      </c>
      <c r="E70" s="25"/>
      <c r="F70" s="25"/>
      <c r="G70" s="25"/>
      <c r="H70" s="25"/>
      <c r="I70" s="25"/>
      <c r="J70" s="25"/>
      <c r="L70" s="15"/>
    </row>
    <row r="71" spans="1:12" s="26" customFormat="1" ht="30" customHeight="1" x14ac:dyDescent="0.2">
      <c r="A71" s="11" t="s">
        <v>61</v>
      </c>
      <c r="B71" s="4" t="s">
        <v>145</v>
      </c>
      <c r="C71" s="30">
        <v>72</v>
      </c>
      <c r="D71" s="30">
        <v>72</v>
      </c>
      <c r="E71" s="6"/>
      <c r="F71" s="6"/>
      <c r="G71" s="25"/>
      <c r="H71" s="25"/>
      <c r="I71" s="25"/>
      <c r="J71" s="20"/>
      <c r="L71" s="15"/>
    </row>
    <row r="72" spans="1:12" ht="77.25" customHeight="1" x14ac:dyDescent="0.2">
      <c r="A72" s="11" t="s">
        <v>20</v>
      </c>
      <c r="B72" s="4" t="s">
        <v>232</v>
      </c>
      <c r="C72" s="91">
        <f>C73+C77+C81+C80</f>
        <v>302</v>
      </c>
      <c r="D72" s="91">
        <f>D73+D77</f>
        <v>204</v>
      </c>
      <c r="E72" s="91">
        <f>E73+E77</f>
        <v>116</v>
      </c>
      <c r="F72" s="91">
        <f>F73+F77</f>
        <v>68</v>
      </c>
      <c r="G72" s="91">
        <f>G73+G77</f>
        <v>20</v>
      </c>
      <c r="H72" s="91"/>
      <c r="I72" s="91"/>
      <c r="J72" s="14"/>
      <c r="L72" s="15">
        <f>(E72+G72+D80+D81)/(D72+D80+D81)</f>
        <v>0.75362318840579712</v>
      </c>
    </row>
    <row r="73" spans="1:12" ht="19.899999999999999" customHeight="1" x14ac:dyDescent="0.2">
      <c r="A73" s="13"/>
      <c r="B73" s="182" t="s">
        <v>19</v>
      </c>
      <c r="C73" s="99">
        <f>SUM(C74:C76)</f>
        <v>160</v>
      </c>
      <c r="D73" s="99">
        <f>SUM(D74:D76)</f>
        <v>144</v>
      </c>
      <c r="E73" s="99">
        <f>SUM(E74:E76)</f>
        <v>78</v>
      </c>
      <c r="F73" s="99">
        <f>SUM(F74:F76)</f>
        <v>46</v>
      </c>
      <c r="G73" s="99">
        <f>SUM(G74:G76)</f>
        <v>20</v>
      </c>
      <c r="H73" s="99"/>
      <c r="I73" s="99"/>
      <c r="J73" s="14"/>
      <c r="L73" s="15">
        <f t="shared" si="1"/>
        <v>0.68055555555555558</v>
      </c>
    </row>
    <row r="74" spans="1:12" ht="36.75" customHeight="1" x14ac:dyDescent="0.2">
      <c r="A74" s="11" t="s">
        <v>114</v>
      </c>
      <c r="B74" s="87" t="s">
        <v>233</v>
      </c>
      <c r="C74" s="20">
        <v>80</v>
      </c>
      <c r="D74" s="14">
        <v>70</v>
      </c>
      <c r="E74" s="14">
        <v>30</v>
      </c>
      <c r="F74" s="14">
        <v>20</v>
      </c>
      <c r="G74" s="14">
        <v>20</v>
      </c>
      <c r="H74" s="14"/>
      <c r="I74" s="14"/>
      <c r="J74" s="14"/>
      <c r="L74" s="15">
        <f t="shared" si="1"/>
        <v>0.7142857142857143</v>
      </c>
    </row>
    <row r="75" spans="1:12" ht="37.5" customHeight="1" x14ac:dyDescent="0.2">
      <c r="A75" s="11" t="s">
        <v>115</v>
      </c>
      <c r="B75" s="87" t="s">
        <v>234</v>
      </c>
      <c r="C75" s="20">
        <v>80</v>
      </c>
      <c r="D75" s="6">
        <v>74</v>
      </c>
      <c r="E75" s="14">
        <v>48</v>
      </c>
      <c r="F75" s="14">
        <v>26</v>
      </c>
      <c r="G75" s="6"/>
      <c r="H75" s="6"/>
      <c r="I75" s="6"/>
      <c r="J75" s="14"/>
      <c r="L75" s="15">
        <f t="shared" si="1"/>
        <v>0.64864864864864868</v>
      </c>
    </row>
    <row r="76" spans="1:12" ht="19.899999999999999" customHeight="1" x14ac:dyDescent="0.2">
      <c r="A76" s="11" t="s">
        <v>113</v>
      </c>
      <c r="B76" s="87"/>
      <c r="C76" s="20">
        <f>D76*1.5</f>
        <v>0</v>
      </c>
      <c r="D76" s="14"/>
      <c r="E76" s="14">
        <f>D76/2</f>
        <v>0</v>
      </c>
      <c r="F76" s="14">
        <f>E76/2</f>
        <v>0</v>
      </c>
      <c r="G76" s="14"/>
      <c r="H76" s="14"/>
      <c r="I76" s="14"/>
      <c r="J76" s="14"/>
      <c r="L76" s="15" t="e">
        <f t="shared" si="1"/>
        <v>#DIV/0!</v>
      </c>
    </row>
    <row r="77" spans="1:12" ht="19.899999999999999" customHeight="1" x14ac:dyDescent="0.2">
      <c r="A77" s="13"/>
      <c r="B77" s="182" t="s">
        <v>60</v>
      </c>
      <c r="C77" s="99">
        <f>SUM(C78:C79)</f>
        <v>70</v>
      </c>
      <c r="D77" s="99">
        <f>SUM(D78:D79)</f>
        <v>60</v>
      </c>
      <c r="E77" s="99">
        <f>SUM(E78:E79)</f>
        <v>38</v>
      </c>
      <c r="F77" s="99">
        <f>SUM(F78:F79)</f>
        <v>22</v>
      </c>
      <c r="G77" s="99">
        <f>SUM(G78:G79)</f>
        <v>0</v>
      </c>
      <c r="H77" s="99"/>
      <c r="I77" s="99"/>
      <c r="J77" s="14"/>
      <c r="L77" s="15">
        <f t="shared" si="1"/>
        <v>0.6333333333333333</v>
      </c>
    </row>
    <row r="78" spans="1:12" ht="39.75" customHeight="1" x14ac:dyDescent="0.2">
      <c r="A78" s="11" t="s">
        <v>243</v>
      </c>
      <c r="B78" s="87" t="s">
        <v>233</v>
      </c>
      <c r="C78" s="20">
        <v>70</v>
      </c>
      <c r="D78" s="14">
        <v>60</v>
      </c>
      <c r="E78" s="14">
        <v>38</v>
      </c>
      <c r="F78" s="14">
        <v>22</v>
      </c>
      <c r="G78" s="7"/>
      <c r="H78" s="7"/>
      <c r="I78" s="7"/>
      <c r="J78" s="14"/>
      <c r="L78" s="15">
        <f t="shared" si="1"/>
        <v>0.6333333333333333</v>
      </c>
    </row>
    <row r="79" spans="1:12" ht="19.899999999999999" customHeight="1" x14ac:dyDescent="0.2">
      <c r="A79" s="11" t="s">
        <v>112</v>
      </c>
      <c r="B79" s="87"/>
      <c r="C79" s="20">
        <f>D79*1.5</f>
        <v>0</v>
      </c>
      <c r="D79" s="14"/>
      <c r="E79" s="14">
        <f>D79/2</f>
        <v>0</v>
      </c>
      <c r="F79" s="14">
        <f>E79/2</f>
        <v>0</v>
      </c>
      <c r="G79" s="14"/>
      <c r="H79" s="14"/>
      <c r="I79" s="14"/>
      <c r="J79" s="14"/>
      <c r="L79" s="15" t="e">
        <f t="shared" si="1"/>
        <v>#DIV/0!</v>
      </c>
    </row>
    <row r="80" spans="1:12" ht="19.899999999999999" customHeight="1" x14ac:dyDescent="0.2">
      <c r="A80" s="24" t="s">
        <v>70</v>
      </c>
      <c r="B80" s="5" t="s">
        <v>7</v>
      </c>
      <c r="C80" s="30">
        <v>0</v>
      </c>
      <c r="D80" s="30">
        <v>0</v>
      </c>
      <c r="E80" s="25"/>
      <c r="F80" s="25"/>
      <c r="G80" s="25"/>
      <c r="H80" s="25"/>
      <c r="I80" s="25"/>
      <c r="J80" s="25"/>
      <c r="L80" s="15"/>
    </row>
    <row r="81" spans="1:12" ht="30" customHeight="1" x14ac:dyDescent="0.2">
      <c r="A81" s="11" t="s">
        <v>71</v>
      </c>
      <c r="B81" s="4" t="s">
        <v>145</v>
      </c>
      <c r="C81" s="30">
        <v>72</v>
      </c>
      <c r="D81" s="30">
        <v>72</v>
      </c>
      <c r="E81" s="6"/>
      <c r="F81" s="6"/>
      <c r="G81" s="14"/>
      <c r="H81" s="14"/>
      <c r="I81" s="14"/>
      <c r="J81" s="13"/>
      <c r="L81" s="15"/>
    </row>
    <row r="82" spans="1:12" ht="37.5" customHeight="1" x14ac:dyDescent="0.2">
      <c r="A82" s="11" t="s">
        <v>18</v>
      </c>
      <c r="B82" s="4" t="s">
        <v>235</v>
      </c>
      <c r="C82" s="91">
        <f>C83+C87+C90+C91</f>
        <v>278</v>
      </c>
      <c r="D82" s="12">
        <f>D83+D87</f>
        <v>188</v>
      </c>
      <c r="E82" s="12">
        <f>E83+E87</f>
        <v>106</v>
      </c>
      <c r="F82" s="12">
        <f>F83+F87</f>
        <v>82</v>
      </c>
      <c r="G82" s="12">
        <f>G83+G87</f>
        <v>0</v>
      </c>
      <c r="H82" s="12"/>
      <c r="I82" s="12"/>
      <c r="J82" s="14"/>
      <c r="L82" s="15">
        <f>(E82+G82+D90+D91)/(D82+D90+D91)</f>
        <v>0.68461538461538463</v>
      </c>
    </row>
    <row r="83" spans="1:12" ht="19.899999999999999" customHeight="1" x14ac:dyDescent="0.2">
      <c r="A83" s="13"/>
      <c r="B83" s="182" t="s">
        <v>17</v>
      </c>
      <c r="C83" s="99">
        <f>SUM(C84:C86)</f>
        <v>120</v>
      </c>
      <c r="D83" s="99">
        <f>SUM(D84:D86)</f>
        <v>108</v>
      </c>
      <c r="E83" s="99">
        <f>SUM(E84:E86)</f>
        <v>60</v>
      </c>
      <c r="F83" s="99">
        <f>SUM(F84:F86)</f>
        <v>48</v>
      </c>
      <c r="G83" s="99">
        <f>SUM(G84:G86)</f>
        <v>0</v>
      </c>
      <c r="H83" s="99"/>
      <c r="I83" s="99"/>
      <c r="J83" s="14"/>
      <c r="L83" s="15">
        <f t="shared" ref="L83:L99" si="2">(E83+G83)/D83</f>
        <v>0.55555555555555558</v>
      </c>
    </row>
    <row r="84" spans="1:12" ht="39" customHeight="1" x14ac:dyDescent="0.2">
      <c r="A84" s="11" t="s">
        <v>16</v>
      </c>
      <c r="B84" s="87" t="s">
        <v>236</v>
      </c>
      <c r="C84" s="20">
        <v>120</v>
      </c>
      <c r="D84" s="6">
        <v>108</v>
      </c>
      <c r="E84" s="14">
        <v>60</v>
      </c>
      <c r="F84" s="14">
        <v>48</v>
      </c>
      <c r="G84" s="6"/>
      <c r="H84" s="6"/>
      <c r="I84" s="6"/>
      <c r="J84" s="14"/>
      <c r="L84" s="15">
        <f t="shared" si="2"/>
        <v>0.55555555555555558</v>
      </c>
    </row>
    <row r="85" spans="1:12" ht="19.899999999999999" customHeight="1" x14ac:dyDescent="0.2">
      <c r="A85" s="11" t="s">
        <v>15</v>
      </c>
      <c r="B85" s="87"/>
      <c r="C85" s="20">
        <f>D85*1.5</f>
        <v>0</v>
      </c>
      <c r="D85" s="6"/>
      <c r="E85" s="14">
        <f>D85/2</f>
        <v>0</v>
      </c>
      <c r="F85" s="14">
        <f>E85/2</f>
        <v>0</v>
      </c>
      <c r="G85" s="6"/>
      <c r="H85" s="6"/>
      <c r="I85" s="6"/>
      <c r="J85" s="14"/>
      <c r="L85" s="15" t="e">
        <f t="shared" si="2"/>
        <v>#DIV/0!</v>
      </c>
    </row>
    <row r="86" spans="1:12" ht="19.899999999999999" customHeight="1" x14ac:dyDescent="0.2">
      <c r="A86" s="11" t="s">
        <v>14</v>
      </c>
      <c r="B86" s="87"/>
      <c r="C86" s="20">
        <f>D86*1.5</f>
        <v>0</v>
      </c>
      <c r="D86" s="14"/>
      <c r="E86" s="14">
        <f>D86/2</f>
        <v>0</v>
      </c>
      <c r="F86" s="14">
        <f>E86/2</f>
        <v>0</v>
      </c>
      <c r="G86" s="14"/>
      <c r="H86" s="14"/>
      <c r="I86" s="14"/>
      <c r="J86" s="14"/>
      <c r="L86" s="15" t="e">
        <f t="shared" si="2"/>
        <v>#DIV/0!</v>
      </c>
    </row>
    <row r="87" spans="1:12" ht="19.899999999999999" customHeight="1" x14ac:dyDescent="0.2">
      <c r="A87" s="13"/>
      <c r="B87" s="182" t="s">
        <v>62</v>
      </c>
      <c r="C87" s="99">
        <f>SUM(C88:C89)</f>
        <v>86</v>
      </c>
      <c r="D87" s="99">
        <f>SUM(D88:D89)</f>
        <v>80</v>
      </c>
      <c r="E87" s="99">
        <f>SUM(E88:E89)</f>
        <v>46</v>
      </c>
      <c r="F87" s="99">
        <f>SUM(F88:F89)</f>
        <v>34</v>
      </c>
      <c r="G87" s="99">
        <f>SUM(G88:G89)</f>
        <v>0</v>
      </c>
      <c r="H87" s="99"/>
      <c r="I87" s="99"/>
      <c r="J87" s="11"/>
      <c r="L87" s="15">
        <f t="shared" si="2"/>
        <v>0.57499999999999996</v>
      </c>
    </row>
    <row r="88" spans="1:12" ht="41.25" customHeight="1" x14ac:dyDescent="0.2">
      <c r="A88" s="11" t="s">
        <v>244</v>
      </c>
      <c r="B88" s="87" t="s">
        <v>236</v>
      </c>
      <c r="C88" s="20">
        <v>86</v>
      </c>
      <c r="D88" s="14">
        <v>80</v>
      </c>
      <c r="E88" s="14">
        <v>46</v>
      </c>
      <c r="F88" s="14">
        <v>34</v>
      </c>
      <c r="G88" s="14"/>
      <c r="H88" s="14"/>
      <c r="I88" s="14"/>
      <c r="J88" s="11"/>
      <c r="L88" s="15">
        <f t="shared" si="2"/>
        <v>0.57499999999999996</v>
      </c>
    </row>
    <row r="89" spans="1:12" ht="19.899999999999999" customHeight="1" x14ac:dyDescent="0.2">
      <c r="A89" s="11" t="s">
        <v>116</v>
      </c>
      <c r="B89" s="88"/>
      <c r="C89" s="20">
        <f>D89*1.5</f>
        <v>0</v>
      </c>
      <c r="D89" s="14"/>
      <c r="E89" s="14">
        <f>D89/2</f>
        <v>0</v>
      </c>
      <c r="F89" s="14">
        <f>E89/2</f>
        <v>0</v>
      </c>
      <c r="G89" s="14"/>
      <c r="H89" s="14"/>
      <c r="I89" s="14"/>
      <c r="J89" s="14"/>
      <c r="L89" s="15" t="e">
        <f t="shared" si="2"/>
        <v>#DIV/0!</v>
      </c>
    </row>
    <row r="90" spans="1:12" ht="19.899999999999999" customHeight="1" x14ac:dyDescent="0.2">
      <c r="A90" s="24" t="s">
        <v>72</v>
      </c>
      <c r="B90" s="5" t="s">
        <v>7</v>
      </c>
      <c r="C90" s="30">
        <v>0</v>
      </c>
      <c r="D90" s="30">
        <v>0</v>
      </c>
      <c r="E90" s="25"/>
      <c r="F90" s="25"/>
      <c r="G90" s="25"/>
      <c r="H90" s="25"/>
      <c r="I90" s="25"/>
      <c r="J90" s="25"/>
      <c r="L90" s="15"/>
    </row>
    <row r="91" spans="1:12" ht="30" customHeight="1" x14ac:dyDescent="0.2">
      <c r="A91" s="11" t="s">
        <v>73</v>
      </c>
      <c r="B91" s="4" t="s">
        <v>145</v>
      </c>
      <c r="C91" s="30">
        <v>72</v>
      </c>
      <c r="D91" s="30">
        <v>72</v>
      </c>
      <c r="E91" s="6"/>
      <c r="F91" s="6"/>
      <c r="G91" s="14"/>
      <c r="H91" s="14"/>
      <c r="I91" s="14"/>
      <c r="J91" s="13"/>
      <c r="L91" s="15"/>
    </row>
    <row r="92" spans="1:12" ht="41.25" customHeight="1" x14ac:dyDescent="0.2">
      <c r="A92" s="11" t="s">
        <v>13</v>
      </c>
      <c r="B92" s="4" t="s">
        <v>237</v>
      </c>
      <c r="C92" s="91">
        <f>C93+C97+C100+C101</f>
        <v>382</v>
      </c>
      <c r="D92" s="91">
        <f>D93+D97</f>
        <v>280</v>
      </c>
      <c r="E92" s="91">
        <f>E93+E97</f>
        <v>146</v>
      </c>
      <c r="F92" s="91">
        <f>F93+F97</f>
        <v>114</v>
      </c>
      <c r="G92" s="91">
        <f>G93+G97</f>
        <v>20</v>
      </c>
      <c r="H92" s="91"/>
      <c r="I92" s="91"/>
      <c r="J92" s="14"/>
      <c r="L92" s="15">
        <f>(E92+G92+D100+D101)/(D92+D100+D101)</f>
        <v>0.67613636363636365</v>
      </c>
    </row>
    <row r="93" spans="1:12" ht="19.899999999999999" customHeight="1" x14ac:dyDescent="0.2">
      <c r="A93" s="13"/>
      <c r="B93" s="182" t="s">
        <v>12</v>
      </c>
      <c r="C93" s="99">
        <f>SUM(C94:C96)</f>
        <v>210</v>
      </c>
      <c r="D93" s="99">
        <f>SUM(D94:D96)</f>
        <v>190</v>
      </c>
      <c r="E93" s="99">
        <f>SUM(E94:E96)</f>
        <v>94</v>
      </c>
      <c r="F93" s="99">
        <f>SUM(F94:F96)</f>
        <v>76</v>
      </c>
      <c r="G93" s="99">
        <f>SUM(G94:G96)</f>
        <v>20</v>
      </c>
      <c r="H93" s="99"/>
      <c r="I93" s="99"/>
      <c r="J93" s="14"/>
      <c r="L93" s="15">
        <f t="shared" si="2"/>
        <v>0.6</v>
      </c>
    </row>
    <row r="94" spans="1:12" ht="41.25" customHeight="1" x14ac:dyDescent="0.2">
      <c r="A94" s="11" t="s">
        <v>11</v>
      </c>
      <c r="B94" s="87" t="s">
        <v>238</v>
      </c>
      <c r="C94" s="20">
        <v>100</v>
      </c>
      <c r="D94" s="14">
        <v>90</v>
      </c>
      <c r="E94" s="14">
        <v>54</v>
      </c>
      <c r="F94" s="14">
        <v>36</v>
      </c>
      <c r="G94" s="14"/>
      <c r="H94" s="14"/>
      <c r="I94" s="14"/>
      <c r="J94" s="14"/>
      <c r="L94" s="15">
        <f t="shared" si="2"/>
        <v>0.6</v>
      </c>
    </row>
    <row r="95" spans="1:12" ht="19.899999999999999" customHeight="1" x14ac:dyDescent="0.2">
      <c r="A95" s="11" t="s">
        <v>10</v>
      </c>
      <c r="B95" s="87" t="s">
        <v>239</v>
      </c>
      <c r="C95" s="20">
        <v>110</v>
      </c>
      <c r="D95" s="14">
        <v>100</v>
      </c>
      <c r="E95" s="14">
        <v>40</v>
      </c>
      <c r="F95" s="14">
        <v>40</v>
      </c>
      <c r="G95" s="14">
        <v>20</v>
      </c>
      <c r="H95" s="14"/>
      <c r="I95" s="14"/>
      <c r="J95" s="14"/>
      <c r="L95" s="15">
        <f t="shared" si="2"/>
        <v>0.6</v>
      </c>
    </row>
    <row r="96" spans="1:12" ht="19.899999999999999" customHeight="1" x14ac:dyDescent="0.2">
      <c r="A96" s="11" t="s">
        <v>9</v>
      </c>
      <c r="B96" s="87"/>
      <c r="C96" s="20">
        <f>D96*1.5</f>
        <v>0</v>
      </c>
      <c r="D96" s="14"/>
      <c r="E96" s="14">
        <f>D96/2</f>
        <v>0</v>
      </c>
      <c r="F96" s="14">
        <f>E96/2</f>
        <v>0</v>
      </c>
      <c r="G96" s="14"/>
      <c r="H96" s="14"/>
      <c r="I96" s="14"/>
      <c r="J96" s="14"/>
      <c r="L96" s="15" t="e">
        <f t="shared" si="2"/>
        <v>#DIV/0!</v>
      </c>
    </row>
    <row r="97" spans="1:12" s="26" customFormat="1" ht="19.899999999999999" customHeight="1" x14ac:dyDescent="0.2">
      <c r="A97" s="28"/>
      <c r="B97" s="185" t="s">
        <v>63</v>
      </c>
      <c r="C97" s="99">
        <f>SUM(C98:C99)</f>
        <v>100</v>
      </c>
      <c r="D97" s="99">
        <f>SUM(D98:D99)</f>
        <v>90</v>
      </c>
      <c r="E97" s="99">
        <f>SUM(E98:E99)</f>
        <v>52</v>
      </c>
      <c r="F97" s="99">
        <f>SUM(F98:F99)</f>
        <v>38</v>
      </c>
      <c r="G97" s="99">
        <f>SUM(G98:G99)</f>
        <v>0</v>
      </c>
      <c r="H97" s="99"/>
      <c r="I97" s="99"/>
      <c r="J97" s="25"/>
      <c r="L97" s="15">
        <f t="shared" si="2"/>
        <v>0.57777777777777772</v>
      </c>
    </row>
    <row r="98" spans="1:12" s="26" customFormat="1" ht="39.75" customHeight="1" x14ac:dyDescent="0.2">
      <c r="A98" s="24" t="s">
        <v>245</v>
      </c>
      <c r="B98" s="87" t="s">
        <v>238</v>
      </c>
      <c r="C98" s="30">
        <v>40</v>
      </c>
      <c r="D98" s="25">
        <v>36</v>
      </c>
      <c r="E98" s="25">
        <f>D98/2</f>
        <v>18</v>
      </c>
      <c r="F98" s="25">
        <v>18</v>
      </c>
      <c r="G98" s="25"/>
      <c r="H98" s="25"/>
      <c r="I98" s="25"/>
      <c r="J98" s="25"/>
      <c r="L98" s="15">
        <f t="shared" si="2"/>
        <v>0.5</v>
      </c>
    </row>
    <row r="99" spans="1:12" s="26" customFormat="1" ht="19.899999999999999" customHeight="1" x14ac:dyDescent="0.2">
      <c r="A99" s="24" t="s">
        <v>246</v>
      </c>
      <c r="B99" s="87" t="s">
        <v>239</v>
      </c>
      <c r="C99" s="30">
        <v>60</v>
      </c>
      <c r="D99" s="25">
        <v>54</v>
      </c>
      <c r="E99" s="25">
        <v>34</v>
      </c>
      <c r="F99" s="25">
        <v>20</v>
      </c>
      <c r="G99" s="25"/>
      <c r="H99" s="25"/>
      <c r="I99" s="25"/>
      <c r="J99" s="25"/>
      <c r="L99" s="15">
        <f t="shared" si="2"/>
        <v>0.62962962962962965</v>
      </c>
    </row>
    <row r="100" spans="1:12" ht="19.899999999999999" customHeight="1" x14ac:dyDescent="0.2">
      <c r="A100" s="24" t="s">
        <v>74</v>
      </c>
      <c r="B100" s="5" t="s">
        <v>7</v>
      </c>
      <c r="C100" s="30">
        <v>0</v>
      </c>
      <c r="D100" s="30">
        <v>0</v>
      </c>
      <c r="E100" s="25"/>
      <c r="F100" s="25"/>
      <c r="G100" s="25"/>
      <c r="H100" s="25"/>
      <c r="I100" s="25"/>
      <c r="J100" s="25"/>
      <c r="L100" s="15"/>
    </row>
    <row r="101" spans="1:12" s="26" customFormat="1" ht="30" customHeight="1" x14ac:dyDescent="0.2">
      <c r="A101" s="11" t="s">
        <v>75</v>
      </c>
      <c r="B101" s="4" t="s">
        <v>145</v>
      </c>
      <c r="C101" s="30">
        <v>72</v>
      </c>
      <c r="D101" s="30">
        <v>72</v>
      </c>
      <c r="E101" s="6"/>
      <c r="F101" s="6"/>
      <c r="G101" s="25"/>
      <c r="H101" s="25"/>
      <c r="I101" s="25"/>
      <c r="J101" s="25"/>
      <c r="L101" s="15"/>
    </row>
    <row r="102" spans="1:12" s="26" customFormat="1" ht="33" customHeight="1" x14ac:dyDescent="0.2">
      <c r="A102" s="24" t="s">
        <v>240</v>
      </c>
      <c r="B102" s="4" t="s">
        <v>306</v>
      </c>
      <c r="C102" s="29">
        <f>C103+C107+C110+C111</f>
        <v>538</v>
      </c>
      <c r="D102" s="29">
        <f>D103+D107</f>
        <v>368</v>
      </c>
      <c r="E102" s="29">
        <f>E103+E107</f>
        <v>80</v>
      </c>
      <c r="F102" s="29">
        <f>F103+F107</f>
        <v>144</v>
      </c>
      <c r="G102" s="29">
        <f>G103+G107</f>
        <v>0</v>
      </c>
      <c r="H102" s="29"/>
      <c r="I102" s="29"/>
      <c r="J102" s="25"/>
      <c r="L102" s="15">
        <f>(E102+G102+D110+D111)/(D102+D110+D111)</f>
        <v>0.4375</v>
      </c>
    </row>
    <row r="103" spans="1:12" s="26" customFormat="1" ht="19.899999999999999" customHeight="1" x14ac:dyDescent="0.2">
      <c r="A103" s="24"/>
      <c r="B103" s="182" t="s">
        <v>99</v>
      </c>
      <c r="C103" s="99">
        <f>SUM(C104:C106)</f>
        <v>0</v>
      </c>
      <c r="D103" s="99">
        <f>SUM(D104:D106)</f>
        <v>0</v>
      </c>
      <c r="E103" s="99">
        <f>SUM(E104:E106)</f>
        <v>0</v>
      </c>
      <c r="F103" s="99">
        <f>SUM(F104:F106)</f>
        <v>0</v>
      </c>
      <c r="G103" s="99">
        <f>SUM(G104:G106)</f>
        <v>0</v>
      </c>
      <c r="H103" s="99"/>
      <c r="I103" s="99"/>
      <c r="J103" s="25"/>
      <c r="L103" s="15" t="e">
        <f>(E103+G103)/D103</f>
        <v>#DIV/0!</v>
      </c>
    </row>
    <row r="104" spans="1:12" s="26" customFormat="1" ht="19.899999999999999" customHeight="1" x14ac:dyDescent="0.2">
      <c r="A104" s="24"/>
      <c r="B104" s="88"/>
      <c r="C104" s="20">
        <f>D104*1.5</f>
        <v>0</v>
      </c>
      <c r="D104" s="14"/>
      <c r="E104" s="14">
        <f t="shared" ref="E104:F106" si="3">D104/2</f>
        <v>0</v>
      </c>
      <c r="F104" s="14">
        <f t="shared" si="3"/>
        <v>0</v>
      </c>
      <c r="G104" s="14"/>
      <c r="H104" s="14"/>
      <c r="I104" s="14"/>
      <c r="J104" s="25"/>
      <c r="L104" s="15" t="e">
        <f t="shared" ref="L104:L109" si="4">(E104+G104)/D104</f>
        <v>#DIV/0!</v>
      </c>
    </row>
    <row r="105" spans="1:12" s="26" customFormat="1" ht="19.899999999999999" customHeight="1" x14ac:dyDescent="0.2">
      <c r="A105" s="24" t="e">
        <f>#REF!</f>
        <v>#REF!</v>
      </c>
      <c r="B105" s="88"/>
      <c r="C105" s="20">
        <f>D105*1.5</f>
        <v>0</v>
      </c>
      <c r="D105" s="14"/>
      <c r="E105" s="14">
        <f t="shared" si="3"/>
        <v>0</v>
      </c>
      <c r="F105" s="14">
        <f t="shared" si="3"/>
        <v>0</v>
      </c>
      <c r="G105" s="14"/>
      <c r="H105" s="14"/>
      <c r="I105" s="14"/>
      <c r="J105" s="25"/>
      <c r="L105" s="15" t="e">
        <f t="shared" si="4"/>
        <v>#DIV/0!</v>
      </c>
    </row>
    <row r="106" spans="1:12" s="26" customFormat="1" ht="19.899999999999999" customHeight="1" x14ac:dyDescent="0.2">
      <c r="A106" s="24" t="e">
        <f>#REF!</f>
        <v>#REF!</v>
      </c>
      <c r="B106" s="88"/>
      <c r="C106" s="20">
        <f>D106*1.5</f>
        <v>0</v>
      </c>
      <c r="D106" s="14"/>
      <c r="E106" s="14">
        <f t="shared" si="3"/>
        <v>0</v>
      </c>
      <c r="F106" s="14">
        <f t="shared" si="3"/>
        <v>0</v>
      </c>
      <c r="G106" s="14"/>
      <c r="H106" s="14"/>
      <c r="I106" s="14"/>
      <c r="J106" s="25"/>
      <c r="L106" s="15" t="e">
        <f t="shared" si="4"/>
        <v>#DIV/0!</v>
      </c>
    </row>
    <row r="107" spans="1:12" s="26" customFormat="1" ht="19.899999999999999" customHeight="1" x14ac:dyDescent="0.2">
      <c r="A107" s="24"/>
      <c r="B107" s="182" t="s">
        <v>68</v>
      </c>
      <c r="C107" s="99">
        <f>SUM(C108:C111)</f>
        <v>394</v>
      </c>
      <c r="D107" s="99">
        <f>SUM(D108:D111)</f>
        <v>368</v>
      </c>
      <c r="E107" s="99">
        <f>SUM(E108:E111)</f>
        <v>80</v>
      </c>
      <c r="F107" s="99">
        <f>SUM(F108:F111)</f>
        <v>144</v>
      </c>
      <c r="G107" s="99">
        <f>SUM(G108:G111)</f>
        <v>0</v>
      </c>
      <c r="H107" s="99"/>
      <c r="I107" s="99"/>
      <c r="J107" s="25"/>
      <c r="L107" s="15">
        <f t="shared" si="4"/>
        <v>0.21739130434782608</v>
      </c>
    </row>
    <row r="108" spans="1:12" s="26" customFormat="1" ht="19.899999999999999" customHeight="1" x14ac:dyDescent="0.2">
      <c r="A108" s="11" t="s">
        <v>241</v>
      </c>
      <c r="B108" s="28" t="s">
        <v>242</v>
      </c>
      <c r="C108" s="30">
        <v>250</v>
      </c>
      <c r="D108" s="25">
        <v>224</v>
      </c>
      <c r="E108" s="30">
        <v>80</v>
      </c>
      <c r="F108" s="30">
        <v>144</v>
      </c>
      <c r="G108" s="25"/>
      <c r="H108" s="25"/>
      <c r="I108" s="25"/>
      <c r="J108" s="25"/>
      <c r="L108" s="15">
        <f t="shared" si="4"/>
        <v>0.35714285714285715</v>
      </c>
    </row>
    <row r="109" spans="1:12" s="26" customFormat="1" ht="19.899999999999999" customHeight="1" x14ac:dyDescent="0.2">
      <c r="A109" s="11" t="s">
        <v>117</v>
      </c>
      <c r="B109" s="28"/>
      <c r="C109" s="30">
        <f>D109*1.5</f>
        <v>0</v>
      </c>
      <c r="D109" s="25"/>
      <c r="E109" s="30">
        <f>D109/2</f>
        <v>0</v>
      </c>
      <c r="F109" s="30">
        <f>E109/2</f>
        <v>0</v>
      </c>
      <c r="G109" s="25"/>
      <c r="H109" s="25"/>
      <c r="I109" s="25"/>
      <c r="J109" s="25"/>
      <c r="L109" s="15" t="e">
        <f t="shared" si="4"/>
        <v>#DIV/0!</v>
      </c>
    </row>
    <row r="110" spans="1:12" s="26" customFormat="1" ht="19.899999999999999" customHeight="1" x14ac:dyDescent="0.2">
      <c r="A110" s="24" t="s">
        <v>76</v>
      </c>
      <c r="B110" s="5" t="s">
        <v>7</v>
      </c>
      <c r="C110" s="30">
        <v>72</v>
      </c>
      <c r="D110" s="30">
        <v>72</v>
      </c>
      <c r="E110" s="25"/>
      <c r="F110" s="25"/>
      <c r="G110" s="25"/>
      <c r="H110" s="25"/>
      <c r="I110" s="25"/>
      <c r="J110" s="25"/>
      <c r="L110" s="113"/>
    </row>
    <row r="111" spans="1:12" s="26" customFormat="1" ht="30" customHeight="1" x14ac:dyDescent="0.2">
      <c r="A111" s="11" t="s">
        <v>77</v>
      </c>
      <c r="B111" s="4" t="s">
        <v>145</v>
      </c>
      <c r="C111" s="30">
        <v>72</v>
      </c>
      <c r="D111" s="30">
        <v>72</v>
      </c>
      <c r="E111" s="7"/>
      <c r="F111" s="7"/>
      <c r="G111" s="25"/>
      <c r="H111" s="25"/>
      <c r="I111" s="25"/>
      <c r="J111" s="25"/>
      <c r="L111" s="113"/>
    </row>
    <row r="112" spans="1:12" ht="19.899999999999999" customHeight="1" x14ac:dyDescent="0.2">
      <c r="A112" s="13"/>
      <c r="B112" s="4" t="s">
        <v>8</v>
      </c>
      <c r="C112" s="29"/>
      <c r="D112" s="29"/>
      <c r="E112" s="29"/>
      <c r="F112" s="29"/>
      <c r="G112" s="29"/>
      <c r="H112" s="29"/>
      <c r="I112" s="29"/>
      <c r="J112" s="32"/>
      <c r="L112" s="114" t="e">
        <f>(E112+G112)/D112</f>
        <v>#DIV/0!</v>
      </c>
    </row>
    <row r="113" spans="1:12" ht="19.899999999999999" customHeight="1" x14ac:dyDescent="0.2">
      <c r="A113" s="16"/>
      <c r="B113" s="176" t="s">
        <v>80</v>
      </c>
      <c r="C113" s="178">
        <f>C31+C39+C55+C61</f>
        <v>828</v>
      </c>
      <c r="D113" s="178">
        <f>D31+D39+D55+D61</f>
        <v>758</v>
      </c>
      <c r="E113" s="17">
        <f>E31+E39+E55+E61</f>
        <v>286</v>
      </c>
      <c r="F113" s="17">
        <f>F31+F39+F55+F61</f>
        <v>328</v>
      </c>
      <c r="G113" s="17">
        <f>G31+G39+G55+G61</f>
        <v>0</v>
      </c>
      <c r="H113" s="17"/>
      <c r="I113" s="17"/>
      <c r="J113" s="17"/>
      <c r="L113" s="179" t="s">
        <v>78</v>
      </c>
    </row>
    <row r="114" spans="1:12" ht="30" customHeight="1" x14ac:dyDescent="0.2">
      <c r="A114" s="13"/>
      <c r="B114" s="4" t="str">
        <f>[1]БУП!B79</f>
        <v>Всего  по учебным циклам</v>
      </c>
      <c r="C114" s="29"/>
      <c r="D114" s="29"/>
      <c r="E114" s="29"/>
      <c r="F114" s="29"/>
      <c r="G114" s="29"/>
      <c r="H114" s="29"/>
      <c r="I114" s="29"/>
      <c r="J114" s="14"/>
      <c r="L114" s="33" t="e">
        <f>(E115+G115+D62+#REF!*36)/(D115+D62+#REF!*36)</f>
        <v>#REF!</v>
      </c>
    </row>
    <row r="115" spans="1:12" ht="19.899999999999999" customHeight="1" x14ac:dyDescent="0.2">
      <c r="A115" s="16"/>
      <c r="B115" s="176" t="s">
        <v>81</v>
      </c>
      <c r="C115" s="178">
        <f>C22+C113</f>
        <v>2736</v>
      </c>
      <c r="D115" s="17">
        <f>D22+D113</f>
        <v>2094</v>
      </c>
      <c r="E115" s="17">
        <f>E22+E113</f>
        <v>908</v>
      </c>
      <c r="F115" s="17">
        <f>F22+F113</f>
        <v>1002</v>
      </c>
      <c r="G115" s="17">
        <f>G22+G113</f>
        <v>40</v>
      </c>
      <c r="H115" s="17"/>
      <c r="I115" s="17"/>
      <c r="J115" s="17"/>
    </row>
    <row r="116" spans="1:12" ht="19.899999999999999" customHeight="1" x14ac:dyDescent="0.2">
      <c r="A116" s="11" t="s">
        <v>6</v>
      </c>
      <c r="B116" s="4" t="str">
        <f>[1]БУП!B83</f>
        <v>Производственная практика (преддипломная)</v>
      </c>
      <c r="C116" s="29"/>
      <c r="D116" s="11"/>
      <c r="E116" s="13"/>
      <c r="F116" s="13"/>
      <c r="G116" s="14"/>
      <c r="H116" s="14"/>
      <c r="I116" s="14"/>
      <c r="J116" s="14"/>
    </row>
    <row r="117" spans="1:12" ht="19.899999999999999" customHeight="1" x14ac:dyDescent="0.2">
      <c r="A117" s="11" t="s">
        <v>5</v>
      </c>
      <c r="B117" s="4" t="str">
        <f>[1]БУП!B84</f>
        <v>Промежуточная аттестация</v>
      </c>
      <c r="C117" s="29"/>
      <c r="D117" s="11"/>
      <c r="E117" s="13"/>
      <c r="F117" s="13"/>
      <c r="G117" s="14"/>
      <c r="H117" s="14"/>
      <c r="I117" s="14"/>
      <c r="J117" s="14"/>
    </row>
    <row r="118" spans="1:12" ht="19.899999999999999" customHeight="1" x14ac:dyDescent="0.2">
      <c r="A118" s="11" t="s">
        <v>3</v>
      </c>
      <c r="B118" s="4" t="str">
        <f>[1]БУП!B85</f>
        <v>Государственная итоговая аттестация</v>
      </c>
      <c r="C118" s="29"/>
      <c r="D118" s="11"/>
      <c r="E118" s="13"/>
      <c r="F118" s="13"/>
      <c r="G118" s="14"/>
      <c r="H118" s="14"/>
      <c r="I118" s="14"/>
      <c r="J118" s="14"/>
    </row>
    <row r="119" spans="1:12" ht="19.899999999999999" customHeight="1" x14ac:dyDescent="0.2">
      <c r="A119" s="14" t="s">
        <v>2</v>
      </c>
      <c r="B119" s="13" t="str">
        <f>[1]БУП!B86</f>
        <v>Подготовка выпускной квалификационной работы</v>
      </c>
      <c r="C119" s="92"/>
      <c r="D119" s="13"/>
      <c r="E119" s="13"/>
      <c r="F119" s="13"/>
      <c r="G119" s="14"/>
      <c r="H119" s="14"/>
      <c r="I119" s="14"/>
      <c r="J119" s="14"/>
    </row>
    <row r="120" spans="1:12" ht="19.899999999999999" customHeight="1" x14ac:dyDescent="0.2">
      <c r="A120" s="14" t="s">
        <v>1</v>
      </c>
      <c r="B120" s="13" t="str">
        <f>[1]БУП!B87</f>
        <v>Защита выпускной квалификационной работы</v>
      </c>
      <c r="C120" s="92"/>
      <c r="D120" s="13"/>
      <c r="E120" s="32"/>
      <c r="F120" s="32"/>
      <c r="G120" s="34"/>
      <c r="H120" s="34"/>
      <c r="I120" s="34"/>
      <c r="J120" s="14"/>
    </row>
    <row r="121" spans="1:12" ht="19.899999999999999" customHeight="1" x14ac:dyDescent="0.2">
      <c r="A121" s="11" t="s">
        <v>0</v>
      </c>
      <c r="B121" s="4" t="str">
        <f>[1]БУП!B88</f>
        <v>Каникулы</v>
      </c>
      <c r="C121" s="92"/>
      <c r="D121" s="13"/>
      <c r="E121" s="32"/>
      <c r="F121" s="32"/>
      <c r="G121" s="34"/>
      <c r="H121" s="34"/>
      <c r="I121" s="34"/>
      <c r="J121" s="35"/>
    </row>
    <row r="122" spans="1:12" ht="19.899999999999999" customHeight="1" x14ac:dyDescent="0.2">
      <c r="A122" s="35"/>
      <c r="B122" s="186" t="str">
        <f>[1]БУП!B89</f>
        <v>Итого:</v>
      </c>
      <c r="C122" s="35"/>
      <c r="D122" s="35"/>
      <c r="E122" s="32"/>
      <c r="F122" s="32"/>
      <c r="G122" s="34"/>
      <c r="H122" s="34"/>
      <c r="I122" s="34"/>
      <c r="J122" s="32"/>
    </row>
  </sheetData>
  <mergeCells count="9">
    <mergeCell ref="J17:J20"/>
    <mergeCell ref="D18:D20"/>
    <mergeCell ref="E18:G19"/>
    <mergeCell ref="A17:A20"/>
    <mergeCell ref="B17:B20"/>
    <mergeCell ref="C17:C20"/>
    <mergeCell ref="D17:I17"/>
    <mergeCell ref="H18:H20"/>
    <mergeCell ref="I18:I20"/>
  </mergeCells>
  <phoneticPr fontId="0" type="noConversion"/>
  <pageMargins left="0.62992125984251968" right="0.43307086614173229" top="0.74803149606299213" bottom="0.74803149606299213" header="0" footer="0"/>
  <pageSetup paperSize="9" scale="72" orientation="portrait" r:id="rId1"/>
  <headerFooter alignWithMargins="0"/>
  <rowBreaks count="1" manualBreakCount="1">
    <brk id="101" max="16383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3"/>
  <sheetViews>
    <sheetView topLeftCell="A66" zoomScale="70" zoomScaleNormal="70" workbookViewId="0">
      <selection activeCell="A70" sqref="A70"/>
    </sheetView>
  </sheetViews>
  <sheetFormatPr defaultRowHeight="15" x14ac:dyDescent="0.2"/>
  <cols>
    <col min="1" max="1" width="18.85546875" style="211" customWidth="1"/>
    <col min="2" max="2" width="47.85546875" style="212" customWidth="1"/>
    <col min="3" max="9" width="4.7109375" style="213" customWidth="1"/>
    <col min="10" max="10" width="4.7109375" style="214" customWidth="1"/>
    <col min="11" max="11" width="8.28515625" style="211" customWidth="1"/>
    <col min="12" max="12" width="10.140625" style="211" customWidth="1"/>
    <col min="13" max="13" width="9.5703125" style="211" customWidth="1"/>
    <col min="14" max="14" width="8.7109375" style="211" customWidth="1"/>
    <col min="15" max="15" width="7.7109375" style="211" customWidth="1"/>
    <col min="16" max="16" width="7.85546875" style="214" customWidth="1"/>
    <col min="17" max="17" width="10.7109375" style="214" customWidth="1"/>
    <col min="18" max="18" width="7.7109375" style="214" customWidth="1"/>
    <col min="19" max="19" width="8.42578125" style="214" customWidth="1"/>
    <col min="20" max="27" width="10.7109375" style="211" customWidth="1"/>
    <col min="28" max="28" width="12.42578125" style="216" customWidth="1"/>
    <col min="29" max="29" width="10" style="216" bestFit="1" customWidth="1"/>
    <col min="30" max="30" width="19.42578125" style="217" customWidth="1"/>
    <col min="31" max="31" width="12.28515625" style="218" customWidth="1"/>
    <col min="32" max="16384" width="9.140625" style="217"/>
  </cols>
  <sheetData>
    <row r="1" spans="1:29" ht="20.25" x14ac:dyDescent="0.2">
      <c r="V1" s="215" t="s">
        <v>136</v>
      </c>
    </row>
    <row r="2" spans="1:29" ht="20.25" x14ac:dyDescent="0.2">
      <c r="A2" s="219"/>
      <c r="B2" s="220"/>
      <c r="C2" s="221"/>
      <c r="D2" s="221"/>
      <c r="E2" s="221"/>
      <c r="F2" s="221"/>
      <c r="G2" s="221"/>
      <c r="H2" s="221"/>
      <c r="I2" s="221"/>
      <c r="J2" s="222"/>
      <c r="K2" s="219"/>
      <c r="L2" s="219"/>
      <c r="M2" s="219"/>
      <c r="N2" s="219"/>
      <c r="O2" s="219"/>
      <c r="P2" s="222"/>
      <c r="Q2" s="222"/>
      <c r="R2" s="222"/>
      <c r="S2" s="222"/>
      <c r="T2" s="219"/>
      <c r="U2" s="219"/>
      <c r="V2" s="223" t="s">
        <v>170</v>
      </c>
      <c r="W2" s="219"/>
      <c r="X2" s="219"/>
      <c r="Y2" s="219"/>
      <c r="Z2" s="219"/>
      <c r="AA2" s="219"/>
      <c r="AB2" s="224"/>
      <c r="AC2" s="224"/>
    </row>
    <row r="3" spans="1:29" ht="15.75" x14ac:dyDescent="0.2">
      <c r="A3" s="219"/>
      <c r="B3" s="220"/>
      <c r="C3" s="221"/>
      <c r="D3" s="221"/>
      <c r="E3" s="221"/>
      <c r="F3" s="221"/>
      <c r="G3" s="221"/>
      <c r="H3" s="221"/>
      <c r="I3" s="221"/>
      <c r="J3" s="222"/>
      <c r="K3" s="219"/>
      <c r="L3" s="219"/>
      <c r="M3" s="219"/>
      <c r="N3" s="219"/>
      <c r="O3" s="219"/>
      <c r="P3" s="222"/>
      <c r="Q3" s="222"/>
      <c r="R3" s="222"/>
      <c r="S3" s="222"/>
      <c r="T3" s="219"/>
      <c r="U3" s="219"/>
      <c r="W3" s="219"/>
      <c r="X3" s="219"/>
      <c r="Y3" s="219"/>
      <c r="Z3" s="219"/>
      <c r="AA3" s="219"/>
      <c r="AB3" s="224"/>
      <c r="AC3" s="224"/>
    </row>
    <row r="4" spans="1:29" ht="19.5" x14ac:dyDescent="0.35">
      <c r="A4" s="225"/>
      <c r="B4" s="226"/>
      <c r="C4" s="227"/>
      <c r="D4" s="227"/>
      <c r="E4" s="227"/>
      <c r="F4" s="227"/>
      <c r="G4" s="227"/>
      <c r="H4" s="227"/>
      <c r="I4" s="227"/>
      <c r="J4" s="228"/>
      <c r="K4" s="225"/>
      <c r="L4" s="229" t="s">
        <v>146</v>
      </c>
      <c r="M4" s="230"/>
      <c r="N4" s="230"/>
      <c r="O4" s="225"/>
      <c r="P4" s="228"/>
      <c r="Q4" s="228"/>
      <c r="R4" s="228"/>
      <c r="S4" s="228"/>
      <c r="T4" s="225"/>
      <c r="U4" s="225"/>
      <c r="V4" s="228" t="s">
        <v>171</v>
      </c>
      <c r="W4" s="225"/>
      <c r="X4" s="225"/>
      <c r="Y4" s="225"/>
      <c r="Z4" s="225"/>
      <c r="AA4" s="225"/>
      <c r="AB4" s="231"/>
      <c r="AC4" s="224"/>
    </row>
    <row r="5" spans="1:29" ht="20.25" x14ac:dyDescent="0.3">
      <c r="A5" s="225"/>
      <c r="B5" s="226"/>
      <c r="C5" s="227"/>
      <c r="D5" s="227"/>
      <c r="E5" s="227"/>
      <c r="F5" s="227"/>
      <c r="G5" s="227"/>
      <c r="H5" s="227"/>
      <c r="I5" s="227"/>
      <c r="J5" s="228"/>
      <c r="K5" s="225"/>
      <c r="L5" s="232" t="s">
        <v>55</v>
      </c>
      <c r="M5" s="230"/>
      <c r="N5" s="230"/>
      <c r="O5" s="225"/>
      <c r="P5" s="228"/>
      <c r="Q5" s="228"/>
      <c r="R5" s="228"/>
      <c r="S5" s="228"/>
      <c r="T5" s="225"/>
      <c r="U5" s="225"/>
      <c r="V5" s="223" t="s">
        <v>137</v>
      </c>
      <c r="W5" s="225"/>
      <c r="X5" s="225"/>
      <c r="Y5" s="225"/>
      <c r="Z5" s="225"/>
      <c r="AA5" s="225"/>
      <c r="AB5" s="231"/>
      <c r="AC5" s="224"/>
    </row>
    <row r="6" spans="1:29" ht="18.75" x14ac:dyDescent="0.3">
      <c r="A6" s="225"/>
      <c r="B6" s="226"/>
      <c r="C6" s="227"/>
      <c r="D6" s="227"/>
      <c r="E6" s="227"/>
      <c r="F6" s="227"/>
      <c r="G6" s="227"/>
      <c r="H6" s="227"/>
      <c r="I6" s="227"/>
      <c r="J6" s="228"/>
      <c r="K6" s="225"/>
      <c r="L6" s="232"/>
      <c r="M6" s="230"/>
      <c r="N6" s="230"/>
      <c r="O6" s="225"/>
      <c r="P6" s="228"/>
      <c r="Q6" s="228"/>
      <c r="R6" s="228"/>
      <c r="S6" s="228"/>
      <c r="T6" s="225"/>
      <c r="U6" s="225"/>
      <c r="V6" s="225"/>
      <c r="W6" s="225"/>
      <c r="X6" s="225"/>
      <c r="Y6" s="225"/>
      <c r="Z6" s="225"/>
      <c r="AA6" s="225"/>
      <c r="AB6" s="231"/>
      <c r="AC6" s="224"/>
    </row>
    <row r="7" spans="1:29" ht="18.75" x14ac:dyDescent="0.3">
      <c r="A7" s="225"/>
      <c r="B7" s="226"/>
      <c r="C7" s="227"/>
      <c r="D7" s="227"/>
      <c r="E7" s="227"/>
      <c r="F7" s="227"/>
      <c r="G7" s="227"/>
      <c r="H7" s="227"/>
      <c r="I7" s="227"/>
      <c r="J7" s="228"/>
      <c r="K7" s="225"/>
      <c r="L7" s="233" t="s">
        <v>148</v>
      </c>
      <c r="M7" s="230"/>
      <c r="N7" s="230"/>
      <c r="O7" s="225"/>
      <c r="P7" s="228"/>
      <c r="Q7" s="228"/>
      <c r="R7" s="228"/>
      <c r="S7" s="228"/>
      <c r="T7" s="225"/>
      <c r="U7" s="225"/>
      <c r="V7" s="225"/>
      <c r="W7" s="225"/>
      <c r="X7" s="225"/>
      <c r="Y7" s="225"/>
      <c r="Z7" s="225"/>
      <c r="AA7" s="225"/>
      <c r="AB7" s="231"/>
      <c r="AC7" s="224"/>
    </row>
    <row r="8" spans="1:29" ht="18.75" x14ac:dyDescent="0.3">
      <c r="A8" s="225"/>
      <c r="B8" s="226"/>
      <c r="C8" s="227"/>
      <c r="D8" s="227"/>
      <c r="E8" s="227"/>
      <c r="F8" s="227"/>
      <c r="G8" s="227"/>
      <c r="H8" s="227"/>
      <c r="I8" s="227"/>
      <c r="J8" s="228"/>
      <c r="K8" s="225"/>
      <c r="L8" s="232"/>
      <c r="M8" s="230"/>
      <c r="N8" s="230"/>
      <c r="O8" s="225"/>
      <c r="P8" s="228"/>
      <c r="Q8" s="228"/>
      <c r="R8" s="228"/>
      <c r="S8" s="228"/>
      <c r="T8" s="225"/>
      <c r="U8" s="225"/>
      <c r="V8" s="225"/>
      <c r="W8" s="225"/>
      <c r="X8" s="225"/>
      <c r="Y8" s="225"/>
      <c r="Z8" s="225"/>
      <c r="AA8" s="225"/>
      <c r="AB8" s="231"/>
      <c r="AC8" s="224"/>
    </row>
    <row r="9" spans="1:29" ht="18.75" x14ac:dyDescent="0.3">
      <c r="A9" s="225"/>
      <c r="B9" s="226"/>
      <c r="C9" s="227"/>
      <c r="D9" s="227"/>
      <c r="E9" s="227"/>
      <c r="F9" s="227"/>
      <c r="G9" s="227"/>
      <c r="H9" s="227"/>
      <c r="I9" s="227"/>
      <c r="J9" s="228"/>
      <c r="K9" s="225"/>
      <c r="L9" s="232" t="s">
        <v>143</v>
      </c>
      <c r="M9" s="230"/>
      <c r="N9" s="230"/>
      <c r="O9" s="225"/>
      <c r="P9" s="228"/>
      <c r="Q9" s="228"/>
      <c r="R9" s="228"/>
      <c r="S9" s="228"/>
      <c r="T9" s="225"/>
      <c r="U9" s="225"/>
      <c r="V9" s="225"/>
      <c r="W9" s="225"/>
      <c r="X9" s="225"/>
      <c r="Y9" s="225"/>
      <c r="Z9" s="225"/>
      <c r="AA9" s="225"/>
      <c r="AB9" s="231"/>
      <c r="AC9" s="224"/>
    </row>
    <row r="10" spans="1:29" ht="18.75" x14ac:dyDescent="0.3">
      <c r="A10" s="225"/>
      <c r="B10" s="226"/>
      <c r="C10" s="227"/>
      <c r="D10" s="227"/>
      <c r="E10" s="227"/>
      <c r="F10" s="227"/>
      <c r="G10" s="227"/>
      <c r="H10" s="227"/>
      <c r="I10" s="227"/>
      <c r="J10" s="228"/>
      <c r="K10" s="225"/>
      <c r="L10" s="232"/>
      <c r="M10" s="230"/>
      <c r="N10" s="230"/>
      <c r="O10" s="225"/>
      <c r="P10" s="228"/>
      <c r="Q10" s="228"/>
      <c r="R10" s="228"/>
      <c r="S10" s="228"/>
      <c r="T10" s="225"/>
      <c r="U10" s="225"/>
      <c r="W10" s="225"/>
      <c r="X10" s="225"/>
      <c r="Y10" s="225"/>
      <c r="Z10" s="225"/>
      <c r="AA10" s="225"/>
      <c r="AB10" s="231"/>
      <c r="AC10" s="224"/>
    </row>
    <row r="11" spans="1:29" ht="18.75" x14ac:dyDescent="0.3">
      <c r="A11" s="225"/>
      <c r="B11" s="226"/>
      <c r="C11" s="227"/>
      <c r="D11" s="227"/>
      <c r="E11" s="227"/>
      <c r="F11" s="227"/>
      <c r="G11" s="227"/>
      <c r="H11" s="227"/>
      <c r="I11" s="227"/>
      <c r="J11" s="228"/>
      <c r="K11" s="225"/>
      <c r="L11" s="232"/>
      <c r="M11" s="230"/>
      <c r="N11" s="230"/>
      <c r="O11" s="225"/>
      <c r="P11" s="228"/>
      <c r="Q11" s="228"/>
      <c r="R11" s="228"/>
      <c r="S11" s="228"/>
      <c r="T11" s="225"/>
      <c r="U11" s="225"/>
      <c r="V11" s="225"/>
      <c r="W11" s="225"/>
      <c r="X11" s="225"/>
      <c r="Y11" s="225"/>
      <c r="Z11" s="225"/>
      <c r="AA11" s="225"/>
      <c r="AB11" s="231"/>
      <c r="AC11" s="224"/>
    </row>
    <row r="12" spans="1:29" ht="18.75" x14ac:dyDescent="0.3">
      <c r="A12" s="225"/>
      <c r="B12" s="226"/>
      <c r="C12" s="227"/>
      <c r="D12" s="227"/>
      <c r="E12" s="227"/>
      <c r="F12" s="227"/>
      <c r="G12" s="227"/>
      <c r="H12" s="227"/>
      <c r="I12" s="227"/>
      <c r="J12" s="228"/>
      <c r="K12" s="225"/>
      <c r="L12" s="232" t="s">
        <v>178</v>
      </c>
      <c r="M12" s="230"/>
      <c r="N12" s="230"/>
      <c r="O12" s="225"/>
      <c r="P12" s="228"/>
      <c r="Q12" s="228"/>
      <c r="R12" s="228"/>
      <c r="S12" s="228"/>
      <c r="T12" s="225"/>
      <c r="U12" s="225"/>
      <c r="V12" s="225"/>
      <c r="W12" s="225"/>
      <c r="X12" s="225"/>
      <c r="Y12" s="225"/>
      <c r="Z12" s="225"/>
      <c r="AA12" s="225"/>
      <c r="AB12" s="231"/>
      <c r="AC12" s="224"/>
    </row>
    <row r="13" spans="1:29" ht="18.75" x14ac:dyDescent="0.3">
      <c r="A13" s="225"/>
      <c r="B13" s="226"/>
      <c r="C13" s="227"/>
      <c r="D13" s="227"/>
      <c r="E13" s="227"/>
      <c r="F13" s="227"/>
      <c r="G13" s="227"/>
      <c r="H13" s="227"/>
      <c r="I13" s="227"/>
      <c r="J13" s="228"/>
      <c r="K13" s="225"/>
      <c r="L13" s="232"/>
      <c r="M13" s="230"/>
      <c r="N13" s="230"/>
      <c r="O13" s="225"/>
      <c r="P13" s="228"/>
      <c r="Q13" s="228"/>
      <c r="R13" s="228"/>
      <c r="S13" s="228"/>
      <c r="T13" s="225"/>
      <c r="U13" s="225"/>
      <c r="V13" s="225"/>
      <c r="W13" s="225"/>
      <c r="X13" s="225"/>
      <c r="Y13" s="225"/>
      <c r="Z13" s="225"/>
      <c r="AA13" s="225"/>
      <c r="AB13" s="231"/>
      <c r="AC13" s="224"/>
    </row>
    <row r="14" spans="1:29" ht="18.75" x14ac:dyDescent="0.3">
      <c r="A14" s="225"/>
      <c r="B14" s="226"/>
      <c r="C14" s="227"/>
      <c r="D14" s="227"/>
      <c r="E14" s="227"/>
      <c r="F14" s="227"/>
      <c r="G14" s="227"/>
      <c r="H14" s="227"/>
      <c r="I14" s="227"/>
      <c r="J14" s="228"/>
      <c r="K14" s="225"/>
      <c r="L14" s="232" t="s">
        <v>179</v>
      </c>
      <c r="M14" s="230"/>
      <c r="N14" s="230"/>
      <c r="O14" s="225"/>
      <c r="P14" s="228"/>
      <c r="Q14" s="228"/>
      <c r="R14" s="228"/>
      <c r="S14" s="228"/>
      <c r="T14" s="225"/>
      <c r="U14" s="225"/>
      <c r="V14" s="225"/>
      <c r="W14" s="225"/>
      <c r="X14" s="225"/>
      <c r="Y14" s="225"/>
      <c r="Z14" s="225"/>
      <c r="AA14" s="225"/>
      <c r="AB14" s="231"/>
      <c r="AC14" s="224"/>
    </row>
    <row r="15" spans="1:29" ht="18.75" x14ac:dyDescent="0.3">
      <c r="A15" s="225"/>
      <c r="B15" s="226"/>
      <c r="C15" s="227"/>
      <c r="D15" s="227"/>
      <c r="E15" s="227"/>
      <c r="F15" s="227"/>
      <c r="G15" s="227"/>
      <c r="H15" s="227"/>
      <c r="I15" s="227"/>
      <c r="J15" s="228"/>
      <c r="K15" s="225"/>
      <c r="L15" s="232" t="s">
        <v>56</v>
      </c>
      <c r="M15" s="230"/>
      <c r="N15" s="230"/>
      <c r="O15" s="225"/>
      <c r="P15" s="228"/>
      <c r="Q15" s="228"/>
      <c r="R15" s="228"/>
      <c r="S15" s="228"/>
      <c r="T15" s="225"/>
      <c r="U15" s="225"/>
      <c r="V15" s="225"/>
      <c r="W15" s="225"/>
      <c r="X15" s="225"/>
      <c r="Y15" s="225"/>
      <c r="Z15" s="225"/>
      <c r="AA15" s="225"/>
      <c r="AB15" s="231"/>
      <c r="AC15" s="224"/>
    </row>
    <row r="16" spans="1:29" ht="18.75" x14ac:dyDescent="0.3">
      <c r="A16" s="225"/>
      <c r="B16" s="226"/>
      <c r="C16" s="227"/>
      <c r="D16" s="227"/>
      <c r="E16" s="227"/>
      <c r="F16" s="227"/>
      <c r="G16" s="227"/>
      <c r="H16" s="227"/>
      <c r="I16" s="227"/>
      <c r="J16" s="228"/>
      <c r="K16" s="225"/>
      <c r="L16" s="232" t="s">
        <v>180</v>
      </c>
      <c r="M16" s="230"/>
      <c r="N16" s="230"/>
      <c r="O16" s="225"/>
      <c r="P16" s="228"/>
      <c r="Q16" s="228"/>
      <c r="R16" s="228"/>
      <c r="S16" s="228"/>
      <c r="T16" s="225"/>
      <c r="U16" s="225"/>
      <c r="V16" s="225"/>
      <c r="W16" s="225"/>
      <c r="X16" s="225"/>
      <c r="Y16" s="225"/>
      <c r="Z16" s="225"/>
      <c r="AA16" s="225"/>
      <c r="AB16" s="231"/>
      <c r="AC16" s="224"/>
    </row>
    <row r="17" spans="1:31" ht="18.75" x14ac:dyDescent="0.2">
      <c r="A17" s="225"/>
      <c r="B17" s="226"/>
      <c r="C17" s="227"/>
      <c r="D17" s="227"/>
      <c r="E17" s="227"/>
      <c r="F17" s="227"/>
      <c r="G17" s="227"/>
      <c r="H17" s="227"/>
      <c r="I17" s="227"/>
      <c r="J17" s="228"/>
      <c r="K17" s="225"/>
      <c r="L17" s="225"/>
      <c r="M17" s="225"/>
      <c r="N17" s="225"/>
      <c r="O17" s="225"/>
      <c r="P17" s="228"/>
      <c r="Q17" s="228"/>
      <c r="R17" s="228"/>
      <c r="S17" s="228"/>
      <c r="T17" s="225"/>
      <c r="U17" s="225"/>
      <c r="V17" s="225"/>
      <c r="W17" s="225"/>
      <c r="X17" s="225"/>
      <c r="Y17" s="225"/>
      <c r="Z17" s="225"/>
      <c r="AA17" s="225"/>
      <c r="AB17" s="231"/>
      <c r="AC17" s="224"/>
    </row>
    <row r="18" spans="1:31" ht="34.9" customHeight="1" x14ac:dyDescent="0.2">
      <c r="A18" s="508" t="s">
        <v>54</v>
      </c>
      <c r="B18" s="500" t="s">
        <v>174</v>
      </c>
      <c r="C18" s="508" t="s">
        <v>84</v>
      </c>
      <c r="D18" s="508"/>
      <c r="E18" s="508"/>
      <c r="F18" s="508"/>
      <c r="G18" s="508"/>
      <c r="H18" s="508"/>
      <c r="I18" s="508"/>
      <c r="J18" s="508"/>
      <c r="K18" s="520" t="s">
        <v>175</v>
      </c>
      <c r="L18" s="508" t="s">
        <v>85</v>
      </c>
      <c r="M18" s="508"/>
      <c r="N18" s="508"/>
      <c r="O18" s="508"/>
      <c r="P18" s="508"/>
      <c r="Q18" s="508"/>
      <c r="R18" s="508"/>
      <c r="S18" s="508"/>
      <c r="T18" s="508" t="s">
        <v>95</v>
      </c>
      <c r="U18" s="508"/>
      <c r="V18" s="508"/>
      <c r="W18" s="508"/>
      <c r="X18" s="508"/>
      <c r="Y18" s="508"/>
      <c r="Z18" s="508"/>
      <c r="AA18" s="508"/>
      <c r="AB18" s="235"/>
      <c r="AC18" s="236"/>
    </row>
    <row r="19" spans="1:31" ht="22.9" customHeight="1" x14ac:dyDescent="0.2">
      <c r="A19" s="508"/>
      <c r="B19" s="501"/>
      <c r="C19" s="503">
        <v>1</v>
      </c>
      <c r="D19" s="503">
        <v>2</v>
      </c>
      <c r="E19" s="503">
        <v>3</v>
      </c>
      <c r="F19" s="503">
        <v>4</v>
      </c>
      <c r="G19" s="519">
        <v>5</v>
      </c>
      <c r="H19" s="519">
        <v>6</v>
      </c>
      <c r="I19" s="503">
        <v>7</v>
      </c>
      <c r="J19" s="503">
        <v>8</v>
      </c>
      <c r="K19" s="521"/>
      <c r="L19" s="505" t="s">
        <v>87</v>
      </c>
      <c r="M19" s="516" t="s">
        <v>186</v>
      </c>
      <c r="N19" s="517"/>
      <c r="O19" s="517"/>
      <c r="P19" s="517"/>
      <c r="Q19" s="517"/>
      <c r="R19" s="517"/>
      <c r="S19" s="518"/>
      <c r="T19" s="516" t="s">
        <v>189</v>
      </c>
      <c r="U19" s="518"/>
      <c r="V19" s="516" t="s">
        <v>190</v>
      </c>
      <c r="W19" s="518"/>
      <c r="X19" s="516" t="s">
        <v>191</v>
      </c>
      <c r="Y19" s="518"/>
      <c r="Z19" s="516" t="s">
        <v>192</v>
      </c>
      <c r="AA19" s="518"/>
      <c r="AB19" s="235"/>
      <c r="AC19" s="236"/>
    </row>
    <row r="20" spans="1:31" ht="37.15" customHeight="1" x14ac:dyDescent="0.2">
      <c r="A20" s="508"/>
      <c r="B20" s="501"/>
      <c r="C20" s="503"/>
      <c r="D20" s="503"/>
      <c r="E20" s="503"/>
      <c r="F20" s="503"/>
      <c r="G20" s="503"/>
      <c r="H20" s="503"/>
      <c r="I20" s="503"/>
      <c r="J20" s="503"/>
      <c r="K20" s="521"/>
      <c r="L20" s="505"/>
      <c r="M20" s="542" t="s">
        <v>187</v>
      </c>
      <c r="N20" s="542"/>
      <c r="O20" s="542"/>
      <c r="P20" s="542"/>
      <c r="Q20" s="524" t="s">
        <v>184</v>
      </c>
      <c r="R20" s="524" t="s">
        <v>185</v>
      </c>
      <c r="S20" s="524" t="s">
        <v>193</v>
      </c>
      <c r="T20" s="234" t="s">
        <v>88</v>
      </c>
      <c r="U20" s="234" t="s">
        <v>89</v>
      </c>
      <c r="V20" s="234" t="s">
        <v>90</v>
      </c>
      <c r="W20" s="234" t="s">
        <v>91</v>
      </c>
      <c r="X20" s="234" t="s">
        <v>92</v>
      </c>
      <c r="Y20" s="234" t="s">
        <v>93</v>
      </c>
      <c r="Z20" s="234" t="s">
        <v>102</v>
      </c>
      <c r="AA20" s="234" t="s">
        <v>103</v>
      </c>
      <c r="AB20" s="235"/>
      <c r="AC20" s="236"/>
    </row>
    <row r="21" spans="1:31" ht="33.6" customHeight="1" x14ac:dyDescent="0.2">
      <c r="A21" s="508"/>
      <c r="B21" s="501"/>
      <c r="C21" s="503"/>
      <c r="D21" s="503"/>
      <c r="E21" s="503"/>
      <c r="F21" s="503"/>
      <c r="G21" s="503"/>
      <c r="H21" s="503"/>
      <c r="I21" s="503"/>
      <c r="J21" s="503"/>
      <c r="K21" s="521"/>
      <c r="L21" s="505"/>
      <c r="M21" s="525" t="s">
        <v>177</v>
      </c>
      <c r="N21" s="523" t="s">
        <v>188</v>
      </c>
      <c r="O21" s="523"/>
      <c r="P21" s="523"/>
      <c r="Q21" s="525"/>
      <c r="R21" s="525"/>
      <c r="S21" s="525"/>
      <c r="T21" s="234" t="s">
        <v>94</v>
      </c>
      <c r="U21" s="234" t="s">
        <v>94</v>
      </c>
      <c r="V21" s="234" t="s">
        <v>94</v>
      </c>
      <c r="W21" s="234" t="s">
        <v>94</v>
      </c>
      <c r="X21" s="234" t="s">
        <v>94</v>
      </c>
      <c r="Y21" s="234" t="s">
        <v>94</v>
      </c>
      <c r="Z21" s="234" t="s">
        <v>94</v>
      </c>
      <c r="AA21" s="234" t="s">
        <v>94</v>
      </c>
      <c r="AB21" s="235"/>
      <c r="AC21" s="236"/>
    </row>
    <row r="22" spans="1:31" ht="148.5" x14ac:dyDescent="0.2">
      <c r="A22" s="508"/>
      <c r="B22" s="502"/>
      <c r="C22" s="504"/>
      <c r="D22" s="504"/>
      <c r="E22" s="504"/>
      <c r="F22" s="504"/>
      <c r="G22" s="504"/>
      <c r="H22" s="504"/>
      <c r="I22" s="504"/>
      <c r="J22" s="504"/>
      <c r="K22" s="522"/>
      <c r="L22" s="505"/>
      <c r="M22" s="526"/>
      <c r="N22" s="237" t="s">
        <v>183</v>
      </c>
      <c r="O22" s="237" t="s">
        <v>194</v>
      </c>
      <c r="P22" s="237" t="s">
        <v>48</v>
      </c>
      <c r="Q22" s="526"/>
      <c r="R22" s="526"/>
      <c r="S22" s="526"/>
      <c r="T22" s="238"/>
      <c r="U22" s="238"/>
      <c r="V22" s="238"/>
      <c r="W22" s="238"/>
      <c r="X22" s="238"/>
      <c r="Y22" s="238"/>
      <c r="Z22" s="238"/>
      <c r="AA22" s="239"/>
      <c r="AB22" s="240" t="s">
        <v>101</v>
      </c>
      <c r="AC22" s="241">
        <f>T22+U22+V22+W22+Z22+AA22</f>
        <v>0</v>
      </c>
      <c r="AD22" s="316" t="s">
        <v>100</v>
      </c>
      <c r="AE22" s="242"/>
    </row>
    <row r="23" spans="1:31" ht="34.9" customHeight="1" x14ac:dyDescent="0.2">
      <c r="A23" s="234" t="s">
        <v>47</v>
      </c>
      <c r="B23" s="243" t="s">
        <v>198</v>
      </c>
      <c r="C23" s="516"/>
      <c r="D23" s="517"/>
      <c r="E23" s="517"/>
      <c r="F23" s="517"/>
      <c r="G23" s="517"/>
      <c r="H23" s="517"/>
      <c r="I23" s="517"/>
      <c r="J23" s="518"/>
      <c r="K23" s="244" t="e">
        <f t="shared" ref="K23:P23" si="0">SUM(K24:K33)</f>
        <v>#REF!</v>
      </c>
      <c r="L23" s="244" t="e">
        <f t="shared" si="0"/>
        <v>#REF!</v>
      </c>
      <c r="M23" s="244" t="e">
        <f t="shared" si="0"/>
        <v>#REF!</v>
      </c>
      <c r="N23" s="244" t="e">
        <f t="shared" si="0"/>
        <v>#REF!</v>
      </c>
      <c r="O23" s="244">
        <f t="shared" si="0"/>
        <v>0</v>
      </c>
      <c r="P23" s="244">
        <f t="shared" si="0"/>
        <v>0</v>
      </c>
      <c r="Q23" s="310"/>
      <c r="R23" s="244"/>
      <c r="S23" s="244"/>
      <c r="T23" s="245"/>
      <c r="U23" s="246"/>
      <c r="V23" s="246"/>
      <c r="W23" s="246"/>
      <c r="X23" s="246"/>
      <c r="Y23" s="246"/>
      <c r="Z23" s="246"/>
      <c r="AA23" s="246"/>
      <c r="AB23" s="247"/>
      <c r="AC23" s="247"/>
      <c r="AE23" s="248"/>
    </row>
    <row r="24" spans="1:31" ht="19.899999999999999" customHeight="1" x14ac:dyDescent="0.2">
      <c r="A24" s="249" t="str">
        <f>ПрУП!A26</f>
        <v>ОГСЭ.01</v>
      </c>
      <c r="B24" s="250" t="str">
        <f>ПрУП!B26</f>
        <v>Основы философии</v>
      </c>
      <c r="C24" s="249"/>
      <c r="D24" s="249" t="s">
        <v>205</v>
      </c>
      <c r="E24" s="249"/>
      <c r="F24" s="249"/>
      <c r="G24" s="249"/>
      <c r="H24" s="249"/>
      <c r="I24" s="249"/>
      <c r="J24" s="251"/>
      <c r="K24" s="252">
        <f>ПрУП!C26</f>
        <v>36</v>
      </c>
      <c r="L24" s="252">
        <f>K24*0.1</f>
        <v>3.6</v>
      </c>
      <c r="M24" s="252">
        <f t="shared" ref="M24:M33" si="1">K24-L24-R24-S24</f>
        <v>26.4</v>
      </c>
      <c r="N24" s="252">
        <f>M24-O24-P24</f>
        <v>26.4</v>
      </c>
      <c r="O24" s="252"/>
      <c r="P24" s="252"/>
      <c r="Q24" s="311"/>
      <c r="R24" s="261"/>
      <c r="S24" s="252">
        <f>IF(OR(C24="Э",D24="Э",E24="Э",F24="Э",G24="Э",H24="Э",I24="Э",J24="Э"),6,0)</f>
        <v>6</v>
      </c>
      <c r="T24" s="252"/>
      <c r="U24" s="252"/>
      <c r="V24" s="252"/>
      <c r="W24" s="252"/>
      <c r="X24" s="252"/>
      <c r="Y24" s="252"/>
      <c r="Z24" s="252"/>
      <c r="AA24" s="252"/>
      <c r="AB24" s="253">
        <f>SUM(T24:AA24)</f>
        <v>0</v>
      </c>
      <c r="AC24" s="254">
        <f>M24</f>
        <v>26.4</v>
      </c>
      <c r="AE24" s="248"/>
    </row>
    <row r="25" spans="1:31" ht="19.899999999999999" customHeight="1" x14ac:dyDescent="0.2">
      <c r="A25" s="249" t="str">
        <f>ПрУП!A27</f>
        <v>ОГСЭ.02</v>
      </c>
      <c r="B25" s="250" t="str">
        <f>ПрУП!B27</f>
        <v>История</v>
      </c>
      <c r="C25" s="249"/>
      <c r="D25" s="249"/>
      <c r="E25" s="249"/>
      <c r="F25" s="249"/>
      <c r="G25" s="249"/>
      <c r="H25" s="249"/>
      <c r="I25" s="249"/>
      <c r="J25" s="251"/>
      <c r="K25" s="252">
        <f>ПрУП!C27</f>
        <v>36</v>
      </c>
      <c r="L25" s="252">
        <f t="shared" ref="L25:L33" si="2">K25*0.1</f>
        <v>3.6</v>
      </c>
      <c r="M25" s="252">
        <f t="shared" si="1"/>
        <v>32.4</v>
      </c>
      <c r="N25" s="252">
        <f t="shared" ref="N25:N33" si="3">M25-O25-P25</f>
        <v>32.4</v>
      </c>
      <c r="O25" s="252"/>
      <c r="P25" s="252"/>
      <c r="Q25" s="311"/>
      <c r="R25" s="261"/>
      <c r="S25" s="252">
        <f t="shared" ref="S25:S88" si="4">IF(OR(C25="Э",D25="Э",E25="Э",F25="Э",G25="Э",H25="Э",I25="Э",J25="Э"),6,0)</f>
        <v>0</v>
      </c>
      <c r="T25" s="252"/>
      <c r="U25" s="252"/>
      <c r="V25" s="252"/>
      <c r="W25" s="252"/>
      <c r="X25" s="252"/>
      <c r="Y25" s="252"/>
      <c r="Z25" s="252"/>
      <c r="AA25" s="252"/>
      <c r="AB25" s="253">
        <f t="shared" ref="AB25:AB87" si="5">SUM(T25:AA25)</f>
        <v>0</v>
      </c>
      <c r="AC25" s="254">
        <f t="shared" ref="AC25:AC87" si="6">M25</f>
        <v>32.4</v>
      </c>
      <c r="AE25" s="248"/>
    </row>
    <row r="26" spans="1:31" ht="19.899999999999999" customHeight="1" x14ac:dyDescent="0.2">
      <c r="A26" s="249" t="str">
        <f>ПрУП!A28</f>
        <v>ОГСЭ.03</v>
      </c>
      <c r="B26" s="250" t="str">
        <f>ПрУП!B28</f>
        <v>Психология общения</v>
      </c>
      <c r="C26" s="249"/>
      <c r="D26" s="249"/>
      <c r="E26" s="249"/>
      <c r="F26" s="249"/>
      <c r="G26" s="249"/>
      <c r="H26" s="249"/>
      <c r="I26" s="249"/>
      <c r="J26" s="251"/>
      <c r="K26" s="252">
        <f>ПрУП!C28</f>
        <v>36</v>
      </c>
      <c r="L26" s="252">
        <f t="shared" si="2"/>
        <v>3.6</v>
      </c>
      <c r="M26" s="252">
        <f t="shared" si="1"/>
        <v>32.4</v>
      </c>
      <c r="N26" s="252">
        <f t="shared" si="3"/>
        <v>32.4</v>
      </c>
      <c r="O26" s="252"/>
      <c r="P26" s="252"/>
      <c r="Q26" s="311"/>
      <c r="R26" s="261"/>
      <c r="S26" s="252">
        <f t="shared" si="4"/>
        <v>0</v>
      </c>
      <c r="T26" s="252"/>
      <c r="U26" s="252"/>
      <c r="V26" s="252"/>
      <c r="W26" s="252"/>
      <c r="X26" s="252"/>
      <c r="Y26" s="252"/>
      <c r="Z26" s="252"/>
      <c r="AA26" s="252"/>
      <c r="AB26" s="253">
        <f t="shared" si="5"/>
        <v>0</v>
      </c>
      <c r="AC26" s="254">
        <f t="shared" si="6"/>
        <v>32.4</v>
      </c>
      <c r="AE26" s="248"/>
    </row>
    <row r="27" spans="1:31" ht="19.899999999999999" customHeight="1" x14ac:dyDescent="0.2">
      <c r="A27" s="249" t="str">
        <f>ПрУП!A29</f>
        <v>ОГСЭ.04</v>
      </c>
      <c r="B27" s="250" t="str">
        <f>ПрУП!B29</f>
        <v>Иностранный язык в профессиональной деятельности</v>
      </c>
      <c r="C27" s="249"/>
      <c r="D27" s="249"/>
      <c r="E27" s="249"/>
      <c r="F27" s="249"/>
      <c r="G27" s="249"/>
      <c r="H27" s="249"/>
      <c r="I27" s="249"/>
      <c r="J27" s="251"/>
      <c r="K27" s="252">
        <f>ПрУП!C29</f>
        <v>56</v>
      </c>
      <c r="L27" s="252">
        <f t="shared" si="2"/>
        <v>5.6000000000000005</v>
      </c>
      <c r="M27" s="252">
        <f t="shared" si="1"/>
        <v>50.4</v>
      </c>
      <c r="N27" s="252">
        <f t="shared" si="3"/>
        <v>50.4</v>
      </c>
      <c r="O27" s="252"/>
      <c r="P27" s="252"/>
      <c r="Q27" s="311"/>
      <c r="R27" s="261"/>
      <c r="S27" s="252">
        <f t="shared" si="4"/>
        <v>0</v>
      </c>
      <c r="T27" s="252"/>
      <c r="U27" s="252"/>
      <c r="V27" s="252"/>
      <c r="W27" s="252"/>
      <c r="X27" s="252"/>
      <c r="Y27" s="252"/>
      <c r="Z27" s="252"/>
      <c r="AA27" s="252"/>
      <c r="AB27" s="253">
        <f t="shared" si="5"/>
        <v>0</v>
      </c>
      <c r="AC27" s="254">
        <f t="shared" si="6"/>
        <v>50.4</v>
      </c>
      <c r="AE27" s="248"/>
    </row>
    <row r="28" spans="1:31" ht="19.899999999999999" customHeight="1" x14ac:dyDescent="0.2">
      <c r="A28" s="249" t="str">
        <f>ПрУП!A30</f>
        <v>ОГСЭ.05</v>
      </c>
      <c r="B28" s="250" t="str">
        <f>ПрУП!B30</f>
        <v>Физическая культура</v>
      </c>
      <c r="C28" s="249"/>
      <c r="D28" s="249"/>
      <c r="E28" s="249"/>
      <c r="F28" s="249"/>
      <c r="G28" s="249"/>
      <c r="H28" s="249"/>
      <c r="I28" s="249"/>
      <c r="J28" s="251"/>
      <c r="K28" s="261">
        <f>ПрУП!C30</f>
        <v>160</v>
      </c>
      <c r="L28" s="252">
        <f t="shared" si="2"/>
        <v>16</v>
      </c>
      <c r="M28" s="252">
        <f t="shared" si="1"/>
        <v>144</v>
      </c>
      <c r="N28" s="252">
        <f t="shared" si="3"/>
        <v>144</v>
      </c>
      <c r="O28" s="252"/>
      <c r="P28" s="252"/>
      <c r="Q28" s="311"/>
      <c r="R28" s="261"/>
      <c r="S28" s="252">
        <f t="shared" si="4"/>
        <v>0</v>
      </c>
      <c r="T28" s="252"/>
      <c r="U28" s="252"/>
      <c r="V28" s="252"/>
      <c r="W28" s="252"/>
      <c r="X28" s="252"/>
      <c r="Y28" s="252"/>
      <c r="Z28" s="252"/>
      <c r="AA28" s="252"/>
      <c r="AB28" s="253">
        <f t="shared" si="5"/>
        <v>0</v>
      </c>
      <c r="AC28" s="254">
        <f t="shared" si="6"/>
        <v>144</v>
      </c>
      <c r="AE28" s="248"/>
    </row>
    <row r="29" spans="1:31" ht="19.899999999999999" customHeight="1" x14ac:dyDescent="0.2">
      <c r="A29" s="249" t="str">
        <f>ПрУП!A32</f>
        <v>ОГСЭ.В.06</v>
      </c>
      <c r="B29" s="250" t="str">
        <f>ПрУП!B32</f>
        <v>Введение в профессию: общие компетенции профессионала</v>
      </c>
      <c r="C29" s="249"/>
      <c r="D29" s="249"/>
      <c r="E29" s="249"/>
      <c r="F29" s="249"/>
      <c r="G29" s="249"/>
      <c r="H29" s="249"/>
      <c r="I29" s="249"/>
      <c r="J29" s="251"/>
      <c r="K29" s="252">
        <f>ПрУП!C31</f>
        <v>118</v>
      </c>
      <c r="L29" s="252">
        <f t="shared" si="2"/>
        <v>11.8</v>
      </c>
      <c r="M29" s="252">
        <f t="shared" si="1"/>
        <v>106.2</v>
      </c>
      <c r="N29" s="252">
        <f t="shared" si="3"/>
        <v>106.2</v>
      </c>
      <c r="O29" s="252"/>
      <c r="P29" s="252"/>
      <c r="Q29" s="311"/>
      <c r="R29" s="261"/>
      <c r="S29" s="252">
        <f t="shared" si="4"/>
        <v>0</v>
      </c>
      <c r="T29" s="252"/>
      <c r="U29" s="252"/>
      <c r="V29" s="252"/>
      <c r="W29" s="252"/>
      <c r="X29" s="252"/>
      <c r="Y29" s="252"/>
      <c r="Z29" s="252"/>
      <c r="AA29" s="252"/>
      <c r="AB29" s="253">
        <f t="shared" si="5"/>
        <v>0</v>
      </c>
      <c r="AC29" s="254">
        <f t="shared" si="6"/>
        <v>106.2</v>
      </c>
      <c r="AE29" s="248"/>
    </row>
    <row r="30" spans="1:31" ht="19.899999999999999" customHeight="1" x14ac:dyDescent="0.2">
      <c r="A30" s="249" t="str">
        <f>ПрУП!A33</f>
        <v>ОГСЭ.В.07</v>
      </c>
      <c r="B30" s="250" t="str">
        <f>ПрУП!B33</f>
        <v>Эффективное поведение на рынке труда</v>
      </c>
      <c r="C30" s="249"/>
      <c r="D30" s="249"/>
      <c r="E30" s="249"/>
      <c r="F30" s="249"/>
      <c r="G30" s="249"/>
      <c r="H30" s="249"/>
      <c r="I30" s="249"/>
      <c r="J30" s="251"/>
      <c r="K30" s="252">
        <f>ПрУП!C32</f>
        <v>80</v>
      </c>
      <c r="L30" s="252">
        <f t="shared" si="2"/>
        <v>8</v>
      </c>
      <c r="M30" s="252">
        <f t="shared" si="1"/>
        <v>72</v>
      </c>
      <c r="N30" s="252">
        <f t="shared" si="3"/>
        <v>72</v>
      </c>
      <c r="O30" s="252"/>
      <c r="P30" s="252"/>
      <c r="Q30" s="311"/>
      <c r="R30" s="261"/>
      <c r="S30" s="252">
        <f t="shared" si="4"/>
        <v>0</v>
      </c>
      <c r="T30" s="252"/>
      <c r="U30" s="252"/>
      <c r="V30" s="252"/>
      <c r="W30" s="252"/>
      <c r="X30" s="252"/>
      <c r="Y30" s="252"/>
      <c r="Z30" s="252"/>
      <c r="AA30" s="252"/>
      <c r="AB30" s="253">
        <f t="shared" si="5"/>
        <v>0</v>
      </c>
      <c r="AC30" s="254">
        <f t="shared" si="6"/>
        <v>72</v>
      </c>
      <c r="AE30" s="248"/>
    </row>
    <row r="31" spans="1:31" ht="19.899999999999999" customHeight="1" x14ac:dyDescent="0.2">
      <c r="A31" s="249" t="e">
        <f>ПрУП!#REF!</f>
        <v>#REF!</v>
      </c>
      <c r="B31" s="250" t="e">
        <f>ПрУП!#REF!</f>
        <v>#REF!</v>
      </c>
      <c r="C31" s="249"/>
      <c r="D31" s="249"/>
      <c r="E31" s="249"/>
      <c r="F31" s="249"/>
      <c r="G31" s="249"/>
      <c r="H31" s="249"/>
      <c r="I31" s="249"/>
      <c r="J31" s="251"/>
      <c r="K31" s="252">
        <f>ПрУП!C33</f>
        <v>38</v>
      </c>
      <c r="L31" s="252">
        <f t="shared" si="2"/>
        <v>3.8000000000000003</v>
      </c>
      <c r="M31" s="252">
        <f t="shared" si="1"/>
        <v>34.200000000000003</v>
      </c>
      <c r="N31" s="252">
        <f t="shared" si="3"/>
        <v>34.200000000000003</v>
      </c>
      <c r="O31" s="252"/>
      <c r="P31" s="252"/>
      <c r="Q31" s="311"/>
      <c r="R31" s="261"/>
      <c r="S31" s="252">
        <f t="shared" si="4"/>
        <v>0</v>
      </c>
      <c r="T31" s="252"/>
      <c r="U31" s="252"/>
      <c r="V31" s="252"/>
      <c r="W31" s="252"/>
      <c r="X31" s="252"/>
      <c r="Y31" s="252"/>
      <c r="Z31" s="252"/>
      <c r="AA31" s="252"/>
      <c r="AB31" s="253">
        <f t="shared" si="5"/>
        <v>0</v>
      </c>
      <c r="AC31" s="254">
        <f t="shared" si="6"/>
        <v>34.200000000000003</v>
      </c>
      <c r="AE31" s="248"/>
    </row>
    <row r="32" spans="1:31" ht="19.899999999999999" customHeight="1" x14ac:dyDescent="0.2">
      <c r="A32" s="249" t="e">
        <f>ПрУП!#REF!</f>
        <v>#REF!</v>
      </c>
      <c r="B32" s="250" t="e">
        <f>ПрУП!#REF!</f>
        <v>#REF!</v>
      </c>
      <c r="C32" s="249"/>
      <c r="D32" s="249"/>
      <c r="E32" s="249"/>
      <c r="F32" s="249"/>
      <c r="G32" s="249"/>
      <c r="H32" s="249"/>
      <c r="I32" s="249"/>
      <c r="J32" s="251"/>
      <c r="K32" s="252" t="e">
        <f>ПрУП!#REF!</f>
        <v>#REF!</v>
      </c>
      <c r="L32" s="252" t="e">
        <f t="shared" si="2"/>
        <v>#REF!</v>
      </c>
      <c r="M32" s="252" t="e">
        <f t="shared" si="1"/>
        <v>#REF!</v>
      </c>
      <c r="N32" s="252" t="e">
        <f t="shared" si="3"/>
        <v>#REF!</v>
      </c>
      <c r="O32" s="252"/>
      <c r="P32" s="252"/>
      <c r="Q32" s="311"/>
      <c r="R32" s="261"/>
      <c r="S32" s="252">
        <f t="shared" si="4"/>
        <v>0</v>
      </c>
      <c r="T32" s="252"/>
      <c r="U32" s="252"/>
      <c r="V32" s="252"/>
      <c r="W32" s="252"/>
      <c r="X32" s="252"/>
      <c r="Y32" s="252"/>
      <c r="Z32" s="252"/>
      <c r="AA32" s="252"/>
      <c r="AB32" s="253">
        <f t="shared" si="5"/>
        <v>0</v>
      </c>
      <c r="AC32" s="254" t="e">
        <f t="shared" si="6"/>
        <v>#REF!</v>
      </c>
      <c r="AE32" s="248"/>
    </row>
    <row r="33" spans="1:31" ht="19.899999999999999" customHeight="1" x14ac:dyDescent="0.2">
      <c r="A33" s="249" t="e">
        <f>ПрУП!#REF!</f>
        <v>#REF!</v>
      </c>
      <c r="B33" s="250" t="e">
        <f>ПрУП!#REF!</f>
        <v>#REF!</v>
      </c>
      <c r="C33" s="249"/>
      <c r="D33" s="249"/>
      <c r="E33" s="249"/>
      <c r="F33" s="249"/>
      <c r="G33" s="249"/>
      <c r="H33" s="249"/>
      <c r="I33" s="249"/>
      <c r="J33" s="251"/>
      <c r="K33" s="252" t="e">
        <f>ПрУП!#REF!</f>
        <v>#REF!</v>
      </c>
      <c r="L33" s="252" t="e">
        <f t="shared" si="2"/>
        <v>#REF!</v>
      </c>
      <c r="M33" s="252" t="e">
        <f t="shared" si="1"/>
        <v>#REF!</v>
      </c>
      <c r="N33" s="252" t="e">
        <f t="shared" si="3"/>
        <v>#REF!</v>
      </c>
      <c r="O33" s="252"/>
      <c r="P33" s="252"/>
      <c r="Q33" s="311"/>
      <c r="R33" s="261"/>
      <c r="S33" s="252">
        <f t="shared" si="4"/>
        <v>0</v>
      </c>
      <c r="T33" s="252"/>
      <c r="U33" s="252"/>
      <c r="V33" s="252"/>
      <c r="W33" s="252"/>
      <c r="X33" s="252"/>
      <c r="Y33" s="252"/>
      <c r="Z33" s="252"/>
      <c r="AA33" s="252"/>
      <c r="AB33" s="253">
        <f t="shared" si="5"/>
        <v>0</v>
      </c>
      <c r="AC33" s="254" t="e">
        <f t="shared" si="6"/>
        <v>#REF!</v>
      </c>
      <c r="AE33" s="248"/>
    </row>
    <row r="34" spans="1:31" ht="34.9" customHeight="1" x14ac:dyDescent="0.3">
      <c r="A34" s="234" t="s">
        <v>40</v>
      </c>
      <c r="B34" s="255" t="s">
        <v>199</v>
      </c>
      <c r="C34" s="510"/>
      <c r="D34" s="511"/>
      <c r="E34" s="511"/>
      <c r="F34" s="511"/>
      <c r="G34" s="511"/>
      <c r="H34" s="511"/>
      <c r="I34" s="511"/>
      <c r="J34" s="512"/>
      <c r="K34" s="244" t="e">
        <f t="shared" ref="K34:P34" si="7">SUM(K35:K39)</f>
        <v>#REF!</v>
      </c>
      <c r="L34" s="244" t="e">
        <f t="shared" si="7"/>
        <v>#REF!</v>
      </c>
      <c r="M34" s="244" t="e">
        <f t="shared" si="7"/>
        <v>#REF!</v>
      </c>
      <c r="N34" s="244" t="e">
        <f t="shared" si="7"/>
        <v>#REF!</v>
      </c>
      <c r="O34" s="244">
        <f t="shared" si="7"/>
        <v>0</v>
      </c>
      <c r="P34" s="244">
        <f t="shared" si="7"/>
        <v>0</v>
      </c>
      <c r="Q34" s="310"/>
      <c r="R34" s="244"/>
      <c r="S34" s="252">
        <f t="shared" si="4"/>
        <v>0</v>
      </c>
      <c r="T34" s="246"/>
      <c r="U34" s="246"/>
      <c r="V34" s="246"/>
      <c r="W34" s="246"/>
      <c r="X34" s="246"/>
      <c r="Y34" s="246"/>
      <c r="Z34" s="246"/>
      <c r="AA34" s="246"/>
      <c r="AB34" s="253">
        <f t="shared" si="5"/>
        <v>0</v>
      </c>
      <c r="AC34" s="254" t="e">
        <f t="shared" si="6"/>
        <v>#REF!</v>
      </c>
      <c r="AE34" s="248"/>
    </row>
    <row r="35" spans="1:31" ht="19.899999999999999" customHeight="1" x14ac:dyDescent="0.2">
      <c r="A35" s="249" t="str">
        <f>ПрУП!A38</f>
        <v>ЕН.01</v>
      </c>
      <c r="B35" s="250">
        <f>ПрУП!B38</f>
        <v>0</v>
      </c>
      <c r="C35" s="249"/>
      <c r="D35" s="249"/>
      <c r="E35" s="249"/>
      <c r="F35" s="249"/>
      <c r="G35" s="249"/>
      <c r="H35" s="249"/>
      <c r="I35" s="249"/>
      <c r="J35" s="251"/>
      <c r="K35" s="252">
        <f>ПрУП!C38</f>
        <v>108</v>
      </c>
      <c r="L35" s="252">
        <f>K35*0.1</f>
        <v>10.8</v>
      </c>
      <c r="M35" s="252">
        <f>K35-L35-R35-S35</f>
        <v>97.2</v>
      </c>
      <c r="N35" s="252">
        <f>M35-O35-P35</f>
        <v>97.2</v>
      </c>
      <c r="O35" s="252"/>
      <c r="P35" s="252"/>
      <c r="Q35" s="311"/>
      <c r="R35" s="261"/>
      <c r="S35" s="252">
        <f t="shared" si="4"/>
        <v>0</v>
      </c>
      <c r="T35" s="252"/>
      <c r="U35" s="252"/>
      <c r="V35" s="252"/>
      <c r="W35" s="252"/>
      <c r="X35" s="252"/>
      <c r="Y35" s="252"/>
      <c r="Z35" s="252"/>
      <c r="AA35" s="252"/>
      <c r="AB35" s="253">
        <f t="shared" si="5"/>
        <v>0</v>
      </c>
      <c r="AC35" s="254">
        <f t="shared" si="6"/>
        <v>97.2</v>
      </c>
      <c r="AE35" s="248"/>
    </row>
    <row r="36" spans="1:31" ht="19.899999999999999" customHeight="1" x14ac:dyDescent="0.2">
      <c r="A36" s="249" t="e">
        <f>ПрУП!#REF!</f>
        <v>#REF!</v>
      </c>
      <c r="B36" s="250" t="e">
        <f>ПрУП!#REF!</f>
        <v>#REF!</v>
      </c>
      <c r="C36" s="249"/>
      <c r="D36" s="249"/>
      <c r="E36" s="249"/>
      <c r="F36" s="249"/>
      <c r="G36" s="249"/>
      <c r="H36" s="249"/>
      <c r="I36" s="249"/>
      <c r="J36" s="251"/>
      <c r="K36" s="252" t="e">
        <f>ПрУП!#REF!</f>
        <v>#REF!</v>
      </c>
      <c r="L36" s="252" t="e">
        <f>K36*0.1</f>
        <v>#REF!</v>
      </c>
      <c r="M36" s="252" t="e">
        <f>K36-L36-R36-S36</f>
        <v>#REF!</v>
      </c>
      <c r="N36" s="252" t="e">
        <f>M36-O36-P36</f>
        <v>#REF!</v>
      </c>
      <c r="O36" s="252"/>
      <c r="P36" s="252"/>
      <c r="Q36" s="311"/>
      <c r="R36" s="261"/>
      <c r="S36" s="252">
        <f t="shared" si="4"/>
        <v>0</v>
      </c>
      <c r="T36" s="252"/>
      <c r="U36" s="252"/>
      <c r="V36" s="252"/>
      <c r="W36" s="252"/>
      <c r="X36" s="252"/>
      <c r="Y36" s="252"/>
      <c r="Z36" s="252"/>
      <c r="AA36" s="252"/>
      <c r="AB36" s="253">
        <f t="shared" si="5"/>
        <v>0</v>
      </c>
      <c r="AC36" s="254" t="e">
        <f t="shared" si="6"/>
        <v>#REF!</v>
      </c>
      <c r="AE36" s="248"/>
    </row>
    <row r="37" spans="1:31" ht="19.899999999999999" customHeight="1" x14ac:dyDescent="0.2">
      <c r="A37" s="249" t="e">
        <f>ПрУП!#REF!</f>
        <v>#REF!</v>
      </c>
      <c r="B37" s="250" t="e">
        <f>ПрУП!#REF!</f>
        <v>#REF!</v>
      </c>
      <c r="C37" s="249"/>
      <c r="D37" s="249"/>
      <c r="E37" s="249"/>
      <c r="F37" s="249"/>
      <c r="G37" s="249"/>
      <c r="H37" s="249"/>
      <c r="I37" s="249"/>
      <c r="J37" s="251"/>
      <c r="K37" s="252" t="e">
        <f>ПрУП!#REF!</f>
        <v>#REF!</v>
      </c>
      <c r="L37" s="252" t="e">
        <f>K37*0.1</f>
        <v>#REF!</v>
      </c>
      <c r="M37" s="252" t="e">
        <f>K37-L37-R37-S37</f>
        <v>#REF!</v>
      </c>
      <c r="N37" s="252" t="e">
        <f>M37-O37-P37</f>
        <v>#REF!</v>
      </c>
      <c r="O37" s="252"/>
      <c r="P37" s="252"/>
      <c r="Q37" s="311"/>
      <c r="R37" s="261"/>
      <c r="S37" s="252">
        <f t="shared" si="4"/>
        <v>0</v>
      </c>
      <c r="T37" s="252"/>
      <c r="U37" s="252"/>
      <c r="V37" s="252"/>
      <c r="W37" s="252"/>
      <c r="X37" s="252"/>
      <c r="Y37" s="252"/>
      <c r="Z37" s="252"/>
      <c r="AA37" s="252"/>
      <c r="AB37" s="253">
        <f t="shared" si="5"/>
        <v>0</v>
      </c>
      <c r="AC37" s="254" t="e">
        <f t="shared" si="6"/>
        <v>#REF!</v>
      </c>
      <c r="AE37" s="248"/>
    </row>
    <row r="38" spans="1:31" ht="19.899999999999999" customHeight="1" x14ac:dyDescent="0.2">
      <c r="A38" s="249" t="str">
        <f>ПрУП!A40</f>
        <v>ЕН.В.04</v>
      </c>
      <c r="B38" s="250">
        <f>ПрУП!B40</f>
        <v>0</v>
      </c>
      <c r="C38" s="249"/>
      <c r="D38" s="249"/>
      <c r="E38" s="249"/>
      <c r="F38" s="249"/>
      <c r="G38" s="249"/>
      <c r="H38" s="249"/>
      <c r="I38" s="249"/>
      <c r="J38" s="251"/>
      <c r="K38" s="252">
        <f>ПрУП!C40</f>
        <v>0</v>
      </c>
      <c r="L38" s="252">
        <f>K38*0.1</f>
        <v>0</v>
      </c>
      <c r="M38" s="252">
        <f>K38-L38-R38-S38</f>
        <v>0</v>
      </c>
      <c r="N38" s="252">
        <f>M38-O38-P38</f>
        <v>0</v>
      </c>
      <c r="O38" s="252"/>
      <c r="P38" s="252"/>
      <c r="Q38" s="311"/>
      <c r="R38" s="261"/>
      <c r="S38" s="252">
        <f t="shared" si="4"/>
        <v>0</v>
      </c>
      <c r="T38" s="252"/>
      <c r="U38" s="252"/>
      <c r="V38" s="252"/>
      <c r="W38" s="252"/>
      <c r="X38" s="252"/>
      <c r="Y38" s="252"/>
      <c r="Z38" s="252"/>
      <c r="AA38" s="252"/>
      <c r="AB38" s="253">
        <f t="shared" si="5"/>
        <v>0</v>
      </c>
      <c r="AC38" s="254">
        <f t="shared" si="6"/>
        <v>0</v>
      </c>
      <c r="AE38" s="248"/>
    </row>
    <row r="39" spans="1:31" ht="19.899999999999999" customHeight="1" x14ac:dyDescent="0.2">
      <c r="A39" s="249" t="str">
        <f>ПрУП!A41</f>
        <v>ЕН.В.05</v>
      </c>
      <c r="B39" s="250">
        <f>ПрУП!B41</f>
        <v>0</v>
      </c>
      <c r="C39" s="249"/>
      <c r="D39" s="249"/>
      <c r="E39" s="249"/>
      <c r="F39" s="249"/>
      <c r="G39" s="249"/>
      <c r="H39" s="249"/>
      <c r="I39" s="249"/>
      <c r="J39" s="251"/>
      <c r="K39" s="252">
        <f>ПрУП!C41</f>
        <v>0</v>
      </c>
      <c r="L39" s="252">
        <f>K39*0.1</f>
        <v>0</v>
      </c>
      <c r="M39" s="252">
        <f>K39-L39-R39-S39</f>
        <v>0</v>
      </c>
      <c r="N39" s="252">
        <f>M39-O39-P39</f>
        <v>0</v>
      </c>
      <c r="O39" s="252"/>
      <c r="P39" s="252"/>
      <c r="Q39" s="311"/>
      <c r="R39" s="261"/>
      <c r="S39" s="252">
        <f t="shared" si="4"/>
        <v>0</v>
      </c>
      <c r="T39" s="252"/>
      <c r="U39" s="252"/>
      <c r="V39" s="252"/>
      <c r="W39" s="252"/>
      <c r="X39" s="252"/>
      <c r="Y39" s="252"/>
      <c r="Z39" s="252"/>
      <c r="AA39" s="252"/>
      <c r="AB39" s="253">
        <f t="shared" si="5"/>
        <v>0</v>
      </c>
      <c r="AC39" s="254">
        <f t="shared" si="6"/>
        <v>0</v>
      </c>
      <c r="AE39" s="248"/>
    </row>
    <row r="40" spans="1:31" ht="19.899999999999999" customHeight="1" x14ac:dyDescent="0.2">
      <c r="A40" s="234" t="s">
        <v>36</v>
      </c>
      <c r="B40" s="256" t="str">
        <f>ПрУП!B42</f>
        <v>Общепрофессиональный цикл</v>
      </c>
      <c r="C40" s="510"/>
      <c r="D40" s="511"/>
      <c r="E40" s="511"/>
      <c r="F40" s="511"/>
      <c r="G40" s="511"/>
      <c r="H40" s="511"/>
      <c r="I40" s="511"/>
      <c r="J40" s="512"/>
      <c r="K40" s="244" t="e">
        <f t="shared" ref="K40:P40" si="8">SUM(K41:K67)</f>
        <v>#REF!</v>
      </c>
      <c r="L40" s="244" t="e">
        <f t="shared" si="8"/>
        <v>#REF!</v>
      </c>
      <c r="M40" s="244" t="e">
        <f t="shared" si="8"/>
        <v>#REF!</v>
      </c>
      <c r="N40" s="244" t="e">
        <f>SUM(N41:N67)</f>
        <v>#REF!</v>
      </c>
      <c r="O40" s="244">
        <f t="shared" si="8"/>
        <v>0</v>
      </c>
      <c r="P40" s="244">
        <f t="shared" si="8"/>
        <v>0</v>
      </c>
      <c r="Q40" s="310"/>
      <c r="R40" s="244"/>
      <c r="S40" s="252">
        <f t="shared" si="4"/>
        <v>0</v>
      </c>
      <c r="T40" s="246"/>
      <c r="U40" s="246"/>
      <c r="V40" s="246"/>
      <c r="W40" s="246"/>
      <c r="X40" s="246"/>
      <c r="Y40" s="246"/>
      <c r="Z40" s="246"/>
      <c r="AA40" s="246"/>
      <c r="AB40" s="253">
        <f t="shared" si="5"/>
        <v>0</v>
      </c>
      <c r="AC40" s="254" t="e">
        <f t="shared" si="6"/>
        <v>#REF!</v>
      </c>
      <c r="AE40" s="248"/>
    </row>
    <row r="41" spans="1:31" ht="19.899999999999999" customHeight="1" x14ac:dyDescent="0.2">
      <c r="A41" s="249" t="str">
        <f>ПрУП!A45</f>
        <v>ОП.01</v>
      </c>
      <c r="B41" s="250" t="str">
        <f>ПрУП!B45</f>
        <v>Экономика организации</v>
      </c>
      <c r="C41" s="249"/>
      <c r="D41" s="249"/>
      <c r="E41" s="249"/>
      <c r="F41" s="249"/>
      <c r="G41" s="249"/>
      <c r="H41" s="249"/>
      <c r="I41" s="249"/>
      <c r="J41" s="251"/>
      <c r="K41" s="252">
        <f>ПрУП!C45</f>
        <v>36</v>
      </c>
      <c r="L41" s="252">
        <f>K41*0.1</f>
        <v>3.6</v>
      </c>
      <c r="M41" s="252">
        <f t="shared" ref="M41:M67" si="9">K41-L41-R41-S41</f>
        <v>32.4</v>
      </c>
      <c r="N41" s="252">
        <f>M41-O41-P41</f>
        <v>32.4</v>
      </c>
      <c r="O41" s="252"/>
      <c r="P41" s="252"/>
      <c r="Q41" s="311"/>
      <c r="R41" s="261"/>
      <c r="S41" s="252">
        <f t="shared" si="4"/>
        <v>0</v>
      </c>
      <c r="T41" s="252"/>
      <c r="U41" s="252"/>
      <c r="V41" s="252"/>
      <c r="W41" s="252"/>
      <c r="X41" s="252"/>
      <c r="Y41" s="252"/>
      <c r="Z41" s="252"/>
      <c r="AA41" s="252"/>
      <c r="AB41" s="253">
        <f t="shared" si="5"/>
        <v>0</v>
      </c>
      <c r="AC41" s="254">
        <f t="shared" si="6"/>
        <v>32.4</v>
      </c>
      <c r="AE41" s="248"/>
    </row>
    <row r="42" spans="1:31" ht="19.899999999999999" customHeight="1" x14ac:dyDescent="0.2">
      <c r="A42" s="249" t="str">
        <f>ПрУП!A46</f>
        <v>ОП.02</v>
      </c>
      <c r="B42" s="250" t="str">
        <f>ПрУП!B46</f>
        <v>Статистика</v>
      </c>
      <c r="C42" s="249"/>
      <c r="D42" s="249"/>
      <c r="E42" s="249"/>
      <c r="F42" s="249"/>
      <c r="G42" s="249"/>
      <c r="H42" s="249"/>
      <c r="I42" s="249"/>
      <c r="J42" s="251"/>
      <c r="K42" s="252">
        <f>ПрУП!C46</f>
        <v>36</v>
      </c>
      <c r="L42" s="252">
        <f t="shared" ref="L42:L67" si="10">K42*0.1</f>
        <v>3.6</v>
      </c>
      <c r="M42" s="252">
        <f t="shared" si="9"/>
        <v>32.4</v>
      </c>
      <c r="N42" s="252">
        <f t="shared" ref="N42:N67" si="11">M42-O42-P42</f>
        <v>32.4</v>
      </c>
      <c r="O42" s="252"/>
      <c r="P42" s="252"/>
      <c r="Q42" s="311"/>
      <c r="R42" s="261"/>
      <c r="S42" s="252">
        <f t="shared" si="4"/>
        <v>0</v>
      </c>
      <c r="T42" s="252"/>
      <c r="U42" s="252"/>
      <c r="V42" s="252"/>
      <c r="W42" s="252"/>
      <c r="X42" s="252"/>
      <c r="Y42" s="252"/>
      <c r="Z42" s="252"/>
      <c r="AA42" s="252"/>
      <c r="AB42" s="253">
        <f t="shared" si="5"/>
        <v>0</v>
      </c>
      <c r="AC42" s="254">
        <f t="shared" si="6"/>
        <v>32.4</v>
      </c>
      <c r="AE42" s="248"/>
    </row>
    <row r="43" spans="1:31" ht="19.899999999999999" customHeight="1" x14ac:dyDescent="0.2">
      <c r="A43" s="249" t="str">
        <f>ПрУП!A47</f>
        <v>ОП.03</v>
      </c>
      <c r="B43" s="250" t="str">
        <f>ПрУП!B47</f>
        <v>Менеджмент</v>
      </c>
      <c r="C43" s="249"/>
      <c r="D43" s="249"/>
      <c r="E43" s="249"/>
      <c r="F43" s="249"/>
      <c r="G43" s="249"/>
      <c r="H43" s="249"/>
      <c r="I43" s="249"/>
      <c r="J43" s="251"/>
      <c r="K43" s="252">
        <f>ПрУП!C47</f>
        <v>36</v>
      </c>
      <c r="L43" s="252">
        <f t="shared" si="10"/>
        <v>3.6</v>
      </c>
      <c r="M43" s="252">
        <f t="shared" si="9"/>
        <v>32.4</v>
      </c>
      <c r="N43" s="252">
        <f t="shared" si="11"/>
        <v>32.4</v>
      </c>
      <c r="O43" s="252"/>
      <c r="P43" s="252"/>
      <c r="Q43" s="311"/>
      <c r="R43" s="261"/>
      <c r="S43" s="252">
        <f t="shared" si="4"/>
        <v>0</v>
      </c>
      <c r="T43" s="252"/>
      <c r="U43" s="252"/>
      <c r="V43" s="252"/>
      <c r="W43" s="252"/>
      <c r="X43" s="252"/>
      <c r="Y43" s="252"/>
      <c r="Z43" s="252"/>
      <c r="AA43" s="252"/>
      <c r="AB43" s="253">
        <f t="shared" si="5"/>
        <v>0</v>
      </c>
      <c r="AC43" s="254">
        <f t="shared" si="6"/>
        <v>32.4</v>
      </c>
      <c r="AE43" s="248"/>
    </row>
    <row r="44" spans="1:31" ht="19.899999999999999" customHeight="1" x14ac:dyDescent="0.2">
      <c r="A44" s="249" t="str">
        <f>ПрУП!A48</f>
        <v>ОП.04</v>
      </c>
      <c r="B44" s="250" t="str">
        <f>ПрУП!B48</f>
        <v>Документационное  обеспечение управления</v>
      </c>
      <c r="C44" s="249"/>
      <c r="D44" s="249"/>
      <c r="E44" s="249"/>
      <c r="F44" s="249"/>
      <c r="G44" s="249"/>
      <c r="H44" s="249"/>
      <c r="I44" s="249"/>
      <c r="J44" s="251"/>
      <c r="K44" s="252">
        <f>ПрУП!C48</f>
        <v>36</v>
      </c>
      <c r="L44" s="252">
        <f t="shared" si="10"/>
        <v>3.6</v>
      </c>
      <c r="M44" s="252">
        <f t="shared" si="9"/>
        <v>32.4</v>
      </c>
      <c r="N44" s="252">
        <f t="shared" si="11"/>
        <v>32.4</v>
      </c>
      <c r="O44" s="252"/>
      <c r="P44" s="252"/>
      <c r="Q44" s="311"/>
      <c r="R44" s="261"/>
      <c r="S44" s="252">
        <f t="shared" si="4"/>
        <v>0</v>
      </c>
      <c r="T44" s="252"/>
      <c r="U44" s="252"/>
      <c r="V44" s="252"/>
      <c r="W44" s="252"/>
      <c r="X44" s="252"/>
      <c r="Y44" s="252"/>
      <c r="Z44" s="252"/>
      <c r="AA44" s="252"/>
      <c r="AB44" s="253">
        <f t="shared" si="5"/>
        <v>0</v>
      </c>
      <c r="AC44" s="254">
        <f t="shared" si="6"/>
        <v>32.4</v>
      </c>
      <c r="AE44" s="248"/>
    </row>
    <row r="45" spans="1:31" ht="19.899999999999999" customHeight="1" x14ac:dyDescent="0.2">
      <c r="A45" s="249" t="str">
        <f>ПрУП!A49</f>
        <v>ОП.05</v>
      </c>
      <c r="B45" s="250" t="str">
        <f>ПрУП!B49</f>
        <v>Правовое обеспечение профессиональной деятельности</v>
      </c>
      <c r="C45" s="249"/>
      <c r="D45" s="249"/>
      <c r="E45" s="249"/>
      <c r="F45" s="249"/>
      <c r="G45" s="249"/>
      <c r="H45" s="249"/>
      <c r="I45" s="249"/>
      <c r="J45" s="251"/>
      <c r="K45" s="252">
        <f>ПрУП!C49</f>
        <v>36</v>
      </c>
      <c r="L45" s="252">
        <f t="shared" si="10"/>
        <v>3.6</v>
      </c>
      <c r="M45" s="252">
        <f t="shared" si="9"/>
        <v>32.4</v>
      </c>
      <c r="N45" s="252">
        <f t="shared" si="11"/>
        <v>32.4</v>
      </c>
      <c r="O45" s="252"/>
      <c r="P45" s="252"/>
      <c r="Q45" s="311"/>
      <c r="R45" s="261"/>
      <c r="S45" s="252">
        <f t="shared" si="4"/>
        <v>0</v>
      </c>
      <c r="T45" s="252"/>
      <c r="U45" s="252"/>
      <c r="V45" s="252"/>
      <c r="W45" s="252"/>
      <c r="X45" s="252"/>
      <c r="Y45" s="252"/>
      <c r="Z45" s="252"/>
      <c r="AA45" s="252"/>
      <c r="AB45" s="253">
        <f t="shared" si="5"/>
        <v>0</v>
      </c>
      <c r="AC45" s="254">
        <f t="shared" si="6"/>
        <v>32.4</v>
      </c>
      <c r="AE45" s="248"/>
    </row>
    <row r="46" spans="1:31" ht="19.899999999999999" customHeight="1" x14ac:dyDescent="0.2">
      <c r="A46" s="249" t="str">
        <f>ПрУП!A50</f>
        <v>ОП.06</v>
      </c>
      <c r="B46" s="250" t="str">
        <f>ПрУП!B50</f>
        <v>Финансы, денежное обращение и кредит</v>
      </c>
      <c r="C46" s="249"/>
      <c r="D46" s="249"/>
      <c r="E46" s="249"/>
      <c r="F46" s="249"/>
      <c r="G46" s="249"/>
      <c r="H46" s="249"/>
      <c r="I46" s="249"/>
      <c r="J46" s="251"/>
      <c r="K46" s="252">
        <f>ПрУП!C50</f>
        <v>88</v>
      </c>
      <c r="L46" s="252">
        <f t="shared" si="10"/>
        <v>8.8000000000000007</v>
      </c>
      <c r="M46" s="252">
        <f t="shared" si="9"/>
        <v>79.2</v>
      </c>
      <c r="N46" s="252">
        <f t="shared" si="11"/>
        <v>79.2</v>
      </c>
      <c r="O46" s="252"/>
      <c r="P46" s="252"/>
      <c r="Q46" s="311"/>
      <c r="R46" s="261"/>
      <c r="S46" s="252">
        <f t="shared" si="4"/>
        <v>0</v>
      </c>
      <c r="T46" s="252"/>
      <c r="U46" s="252"/>
      <c r="V46" s="252"/>
      <c r="W46" s="252"/>
      <c r="X46" s="252"/>
      <c r="Y46" s="252"/>
      <c r="Z46" s="252"/>
      <c r="AA46" s="252"/>
      <c r="AB46" s="253">
        <f t="shared" si="5"/>
        <v>0</v>
      </c>
      <c r="AC46" s="254">
        <f t="shared" si="6"/>
        <v>79.2</v>
      </c>
      <c r="AE46" s="248"/>
    </row>
    <row r="47" spans="1:31" ht="19.899999999999999" customHeight="1" x14ac:dyDescent="0.2">
      <c r="A47" s="249" t="str">
        <f>ПрУП!A51</f>
        <v>ОП.07</v>
      </c>
      <c r="B47" s="250" t="str">
        <f>ПрУП!B51</f>
        <v xml:space="preserve">Налоги и налогообложение </v>
      </c>
      <c r="C47" s="249"/>
      <c r="D47" s="249"/>
      <c r="E47" s="249"/>
      <c r="F47" s="249"/>
      <c r="G47" s="249"/>
      <c r="H47" s="249"/>
      <c r="I47" s="249"/>
      <c r="J47" s="251"/>
      <c r="K47" s="252">
        <f>ПрУП!C51</f>
        <v>60</v>
      </c>
      <c r="L47" s="252">
        <f t="shared" si="10"/>
        <v>6</v>
      </c>
      <c r="M47" s="252">
        <f t="shared" si="9"/>
        <v>54</v>
      </c>
      <c r="N47" s="252">
        <f t="shared" si="11"/>
        <v>54</v>
      </c>
      <c r="O47" s="252"/>
      <c r="P47" s="252"/>
      <c r="Q47" s="311"/>
      <c r="R47" s="261"/>
      <c r="S47" s="252">
        <f t="shared" si="4"/>
        <v>0</v>
      </c>
      <c r="T47" s="252"/>
      <c r="U47" s="252"/>
      <c r="V47" s="252"/>
      <c r="W47" s="252"/>
      <c r="X47" s="252"/>
      <c r="Y47" s="252"/>
      <c r="Z47" s="252"/>
      <c r="AA47" s="252"/>
      <c r="AB47" s="253">
        <f t="shared" si="5"/>
        <v>0</v>
      </c>
      <c r="AC47" s="254">
        <f t="shared" si="6"/>
        <v>54</v>
      </c>
      <c r="AE47" s="248"/>
    </row>
    <row r="48" spans="1:31" ht="19.899999999999999" customHeight="1" x14ac:dyDescent="0.2">
      <c r="A48" s="249" t="str">
        <f>ПрУП!A52</f>
        <v>ОП.08</v>
      </c>
      <c r="B48" s="250" t="str">
        <f>ПрУП!B52</f>
        <v>Основы бухгалтерского учета</v>
      </c>
      <c r="C48" s="249"/>
      <c r="D48" s="249"/>
      <c r="E48" s="249"/>
      <c r="F48" s="249"/>
      <c r="G48" s="249"/>
      <c r="H48" s="249"/>
      <c r="I48" s="249"/>
      <c r="J48" s="251"/>
      <c r="K48" s="252">
        <f>ПрУП!C52</f>
        <v>36</v>
      </c>
      <c r="L48" s="252">
        <f t="shared" si="10"/>
        <v>3.6</v>
      </c>
      <c r="M48" s="252">
        <f t="shared" si="9"/>
        <v>32.4</v>
      </c>
      <c r="N48" s="252">
        <f t="shared" si="11"/>
        <v>32.4</v>
      </c>
      <c r="O48" s="252"/>
      <c r="P48" s="252"/>
      <c r="Q48" s="311"/>
      <c r="R48" s="261"/>
      <c r="S48" s="252">
        <f t="shared" si="4"/>
        <v>0</v>
      </c>
      <c r="T48" s="252"/>
      <c r="U48" s="252"/>
      <c r="V48" s="252"/>
      <c r="W48" s="252"/>
      <c r="X48" s="252"/>
      <c r="Y48" s="252"/>
      <c r="Z48" s="252"/>
      <c r="AA48" s="252"/>
      <c r="AB48" s="253">
        <f t="shared" si="5"/>
        <v>0</v>
      </c>
      <c r="AC48" s="254">
        <f t="shared" si="6"/>
        <v>32.4</v>
      </c>
      <c r="AE48" s="248"/>
    </row>
    <row r="49" spans="1:31" ht="19.899999999999999" customHeight="1" x14ac:dyDescent="0.2">
      <c r="A49" s="249" t="str">
        <f>ПрУП!A53</f>
        <v>ОП.09</v>
      </c>
      <c r="B49" s="250" t="str">
        <f>ПрУП!B53</f>
        <v>Аудит</v>
      </c>
      <c r="C49" s="249"/>
      <c r="D49" s="249"/>
      <c r="E49" s="249"/>
      <c r="F49" s="249"/>
      <c r="G49" s="249"/>
      <c r="H49" s="249"/>
      <c r="I49" s="249"/>
      <c r="J49" s="251"/>
      <c r="K49" s="252">
        <f>ПрУП!C53</f>
        <v>36</v>
      </c>
      <c r="L49" s="252">
        <f t="shared" si="10"/>
        <v>3.6</v>
      </c>
      <c r="M49" s="252">
        <f t="shared" si="9"/>
        <v>32.4</v>
      </c>
      <c r="N49" s="252">
        <f t="shared" si="11"/>
        <v>32.4</v>
      </c>
      <c r="O49" s="252"/>
      <c r="P49" s="252"/>
      <c r="Q49" s="311"/>
      <c r="R49" s="261"/>
      <c r="S49" s="252">
        <f t="shared" si="4"/>
        <v>0</v>
      </c>
      <c r="T49" s="252"/>
      <c r="U49" s="252"/>
      <c r="V49" s="252"/>
      <c r="W49" s="252"/>
      <c r="X49" s="252"/>
      <c r="Y49" s="252"/>
      <c r="Z49" s="252"/>
      <c r="AA49" s="252"/>
      <c r="AB49" s="253">
        <f t="shared" si="5"/>
        <v>0</v>
      </c>
      <c r="AC49" s="254">
        <f t="shared" si="6"/>
        <v>32.4</v>
      </c>
      <c r="AE49" s="248"/>
    </row>
    <row r="50" spans="1:31" ht="19.899999999999999" customHeight="1" x14ac:dyDescent="0.2">
      <c r="A50" s="249" t="str">
        <f>ПрУП!A54</f>
        <v>ОП.10</v>
      </c>
      <c r="B50" s="250" t="str">
        <f>ПрУП!B54</f>
        <v>Безопасность жизнедеятельности</v>
      </c>
      <c r="C50" s="249"/>
      <c r="D50" s="249"/>
      <c r="E50" s="249"/>
      <c r="F50" s="249"/>
      <c r="G50" s="249"/>
      <c r="H50" s="249"/>
      <c r="I50" s="249"/>
      <c r="J50" s="251"/>
      <c r="K50" s="252">
        <f>ПрУП!C54</f>
        <v>68</v>
      </c>
      <c r="L50" s="252">
        <f t="shared" si="10"/>
        <v>6.8000000000000007</v>
      </c>
      <c r="M50" s="252">
        <f t="shared" si="9"/>
        <v>61.2</v>
      </c>
      <c r="N50" s="252">
        <f t="shared" si="11"/>
        <v>61.2</v>
      </c>
      <c r="O50" s="252"/>
      <c r="P50" s="252"/>
      <c r="Q50" s="311"/>
      <c r="R50" s="261"/>
      <c r="S50" s="252">
        <f t="shared" si="4"/>
        <v>0</v>
      </c>
      <c r="T50" s="252"/>
      <c r="U50" s="252"/>
      <c r="V50" s="252"/>
      <c r="W50" s="252"/>
      <c r="X50" s="252"/>
      <c r="Y50" s="252"/>
      <c r="Z50" s="252"/>
      <c r="AA50" s="252"/>
      <c r="AB50" s="253">
        <f t="shared" si="5"/>
        <v>0</v>
      </c>
      <c r="AC50" s="254">
        <f t="shared" si="6"/>
        <v>61.2</v>
      </c>
      <c r="AE50" s="248"/>
    </row>
    <row r="51" spans="1:31" ht="19.899999999999999" customHeight="1" x14ac:dyDescent="0.2">
      <c r="A51" s="249" t="e">
        <f>ПрУП!#REF!</f>
        <v>#REF!</v>
      </c>
      <c r="B51" s="250" t="e">
        <f>ПрУП!#REF!</f>
        <v>#REF!</v>
      </c>
      <c r="C51" s="249"/>
      <c r="D51" s="249"/>
      <c r="E51" s="249"/>
      <c r="F51" s="249"/>
      <c r="G51" s="249"/>
      <c r="H51" s="249"/>
      <c r="I51" s="249"/>
      <c r="J51" s="251"/>
      <c r="K51" s="252" t="e">
        <f>ПрУП!#REF!</f>
        <v>#REF!</v>
      </c>
      <c r="L51" s="252" t="e">
        <f t="shared" si="10"/>
        <v>#REF!</v>
      </c>
      <c r="M51" s="252" t="e">
        <f t="shared" si="9"/>
        <v>#REF!</v>
      </c>
      <c r="N51" s="252" t="e">
        <f t="shared" si="11"/>
        <v>#REF!</v>
      </c>
      <c r="O51" s="252"/>
      <c r="P51" s="252"/>
      <c r="Q51" s="311"/>
      <c r="R51" s="261"/>
      <c r="S51" s="252">
        <f t="shared" si="4"/>
        <v>0</v>
      </c>
      <c r="T51" s="252"/>
      <c r="U51" s="252"/>
      <c r="V51" s="252"/>
      <c r="W51" s="252"/>
      <c r="X51" s="252"/>
      <c r="Y51" s="252"/>
      <c r="Z51" s="252"/>
      <c r="AA51" s="252"/>
      <c r="AB51" s="253">
        <f t="shared" si="5"/>
        <v>0</v>
      </c>
      <c r="AC51" s="254" t="e">
        <f t="shared" si="6"/>
        <v>#REF!</v>
      </c>
      <c r="AE51" s="248"/>
    </row>
    <row r="52" spans="1:31" ht="19.899999999999999" customHeight="1" x14ac:dyDescent="0.2">
      <c r="A52" s="249" t="e">
        <f>ПрУП!#REF!</f>
        <v>#REF!</v>
      </c>
      <c r="B52" s="250" t="e">
        <f>ПрУП!#REF!</f>
        <v>#REF!</v>
      </c>
      <c r="C52" s="249"/>
      <c r="D52" s="249"/>
      <c r="E52" s="249"/>
      <c r="F52" s="249"/>
      <c r="G52" s="249"/>
      <c r="H52" s="249"/>
      <c r="I52" s="249"/>
      <c r="J52" s="251"/>
      <c r="K52" s="252" t="e">
        <f>ПрУП!#REF!</f>
        <v>#REF!</v>
      </c>
      <c r="L52" s="252" t="e">
        <f t="shared" si="10"/>
        <v>#REF!</v>
      </c>
      <c r="M52" s="252" t="e">
        <f t="shared" si="9"/>
        <v>#REF!</v>
      </c>
      <c r="N52" s="252" t="e">
        <f t="shared" si="11"/>
        <v>#REF!</v>
      </c>
      <c r="O52" s="252"/>
      <c r="P52" s="252"/>
      <c r="Q52" s="311"/>
      <c r="R52" s="261"/>
      <c r="S52" s="252">
        <f t="shared" si="4"/>
        <v>0</v>
      </c>
      <c r="T52" s="252"/>
      <c r="U52" s="252"/>
      <c r="V52" s="252"/>
      <c r="W52" s="252"/>
      <c r="X52" s="252"/>
      <c r="Y52" s="252"/>
      <c r="Z52" s="252"/>
      <c r="AA52" s="252"/>
      <c r="AB52" s="253">
        <f t="shared" si="5"/>
        <v>0</v>
      </c>
      <c r="AC52" s="254" t="e">
        <f t="shared" si="6"/>
        <v>#REF!</v>
      </c>
      <c r="AE52" s="248"/>
    </row>
    <row r="53" spans="1:31" ht="19.899999999999999" customHeight="1" x14ac:dyDescent="0.2">
      <c r="A53" s="249" t="e">
        <f>ПрУП!#REF!</f>
        <v>#REF!</v>
      </c>
      <c r="B53" s="250" t="e">
        <f>ПрУП!#REF!</f>
        <v>#REF!</v>
      </c>
      <c r="C53" s="249"/>
      <c r="D53" s="249"/>
      <c r="E53" s="249"/>
      <c r="F53" s="249"/>
      <c r="G53" s="249"/>
      <c r="H53" s="249"/>
      <c r="I53" s="249"/>
      <c r="J53" s="251"/>
      <c r="K53" s="252" t="e">
        <f>ПрУП!#REF!</f>
        <v>#REF!</v>
      </c>
      <c r="L53" s="252" t="e">
        <f t="shared" si="10"/>
        <v>#REF!</v>
      </c>
      <c r="M53" s="252" t="e">
        <f t="shared" si="9"/>
        <v>#REF!</v>
      </c>
      <c r="N53" s="252" t="e">
        <f t="shared" si="11"/>
        <v>#REF!</v>
      </c>
      <c r="O53" s="252"/>
      <c r="P53" s="252"/>
      <c r="Q53" s="311"/>
      <c r="R53" s="261"/>
      <c r="S53" s="252">
        <f t="shared" si="4"/>
        <v>0</v>
      </c>
      <c r="T53" s="252"/>
      <c r="U53" s="252"/>
      <c r="V53" s="252"/>
      <c r="W53" s="252"/>
      <c r="X53" s="252"/>
      <c r="Y53" s="252"/>
      <c r="Z53" s="252"/>
      <c r="AA53" s="252"/>
      <c r="AB53" s="253">
        <f t="shared" si="5"/>
        <v>0</v>
      </c>
      <c r="AC53" s="254" t="e">
        <f t="shared" si="6"/>
        <v>#REF!</v>
      </c>
      <c r="AE53" s="248"/>
    </row>
    <row r="54" spans="1:31" ht="19.899999999999999" customHeight="1" x14ac:dyDescent="0.2">
      <c r="A54" s="249" t="e">
        <f>ПрУП!#REF!</f>
        <v>#REF!</v>
      </c>
      <c r="B54" s="250" t="e">
        <f>ПрУП!#REF!</f>
        <v>#REF!</v>
      </c>
      <c r="C54" s="249"/>
      <c r="D54" s="249"/>
      <c r="E54" s="249"/>
      <c r="F54" s="249"/>
      <c r="G54" s="249"/>
      <c r="H54" s="249"/>
      <c r="I54" s="249"/>
      <c r="J54" s="251"/>
      <c r="K54" s="252" t="e">
        <f>ПрУП!#REF!</f>
        <v>#REF!</v>
      </c>
      <c r="L54" s="252" t="e">
        <f t="shared" si="10"/>
        <v>#REF!</v>
      </c>
      <c r="M54" s="252" t="e">
        <f t="shared" si="9"/>
        <v>#REF!</v>
      </c>
      <c r="N54" s="252" t="e">
        <f t="shared" si="11"/>
        <v>#REF!</v>
      </c>
      <c r="O54" s="252"/>
      <c r="P54" s="252"/>
      <c r="Q54" s="311"/>
      <c r="R54" s="261"/>
      <c r="S54" s="252">
        <f t="shared" si="4"/>
        <v>0</v>
      </c>
      <c r="T54" s="252"/>
      <c r="U54" s="252"/>
      <c r="V54" s="252"/>
      <c r="W54" s="252"/>
      <c r="X54" s="252"/>
      <c r="Y54" s="252"/>
      <c r="Z54" s="252"/>
      <c r="AA54" s="252"/>
      <c r="AB54" s="253">
        <f t="shared" si="5"/>
        <v>0</v>
      </c>
      <c r="AC54" s="254" t="e">
        <f t="shared" si="6"/>
        <v>#REF!</v>
      </c>
      <c r="AE54" s="248"/>
    </row>
    <row r="55" spans="1:31" ht="19.899999999999999" customHeight="1" x14ac:dyDescent="0.2">
      <c r="A55" s="249" t="e">
        <f>ПрУП!#REF!</f>
        <v>#REF!</v>
      </c>
      <c r="B55" s="250" t="e">
        <f>ПрУП!#REF!</f>
        <v>#REF!</v>
      </c>
      <c r="C55" s="249"/>
      <c r="D55" s="249"/>
      <c r="E55" s="249"/>
      <c r="F55" s="249"/>
      <c r="G55" s="249"/>
      <c r="H55" s="249"/>
      <c r="I55" s="249"/>
      <c r="J55" s="251"/>
      <c r="K55" s="252" t="e">
        <f>ПрУП!#REF!</f>
        <v>#REF!</v>
      </c>
      <c r="L55" s="252" t="e">
        <f t="shared" si="10"/>
        <v>#REF!</v>
      </c>
      <c r="M55" s="252" t="e">
        <f t="shared" si="9"/>
        <v>#REF!</v>
      </c>
      <c r="N55" s="252" t="e">
        <f t="shared" si="11"/>
        <v>#REF!</v>
      </c>
      <c r="O55" s="252"/>
      <c r="P55" s="252"/>
      <c r="Q55" s="311"/>
      <c r="R55" s="261"/>
      <c r="S55" s="252">
        <f t="shared" si="4"/>
        <v>0</v>
      </c>
      <c r="T55" s="252"/>
      <c r="U55" s="252"/>
      <c r="V55" s="252"/>
      <c r="W55" s="252"/>
      <c r="X55" s="252"/>
      <c r="Y55" s="252"/>
      <c r="Z55" s="252"/>
      <c r="AA55" s="252"/>
      <c r="AB55" s="253">
        <f t="shared" si="5"/>
        <v>0</v>
      </c>
      <c r="AC55" s="254" t="e">
        <f t="shared" si="6"/>
        <v>#REF!</v>
      </c>
      <c r="AE55" s="248"/>
    </row>
    <row r="56" spans="1:31" ht="19.899999999999999" customHeight="1" x14ac:dyDescent="0.2">
      <c r="A56" s="249" t="e">
        <f>ПрУП!#REF!</f>
        <v>#REF!</v>
      </c>
      <c r="B56" s="250" t="e">
        <f>ПрУП!#REF!</f>
        <v>#REF!</v>
      </c>
      <c r="C56" s="249"/>
      <c r="D56" s="249"/>
      <c r="E56" s="249"/>
      <c r="F56" s="249"/>
      <c r="G56" s="249"/>
      <c r="H56" s="249"/>
      <c r="I56" s="249"/>
      <c r="J56" s="251"/>
      <c r="K56" s="252" t="e">
        <f>ПрУП!#REF!</f>
        <v>#REF!</v>
      </c>
      <c r="L56" s="252" t="e">
        <f t="shared" si="10"/>
        <v>#REF!</v>
      </c>
      <c r="M56" s="252" t="e">
        <f t="shared" si="9"/>
        <v>#REF!</v>
      </c>
      <c r="N56" s="252" t="e">
        <f t="shared" si="11"/>
        <v>#REF!</v>
      </c>
      <c r="O56" s="252"/>
      <c r="P56" s="252"/>
      <c r="Q56" s="311"/>
      <c r="R56" s="261"/>
      <c r="S56" s="252">
        <f t="shared" si="4"/>
        <v>0</v>
      </c>
      <c r="T56" s="252"/>
      <c r="U56" s="252"/>
      <c r="V56" s="252"/>
      <c r="W56" s="252"/>
      <c r="X56" s="252"/>
      <c r="Y56" s="252"/>
      <c r="Z56" s="252"/>
      <c r="AA56" s="252"/>
      <c r="AB56" s="253">
        <f t="shared" si="5"/>
        <v>0</v>
      </c>
      <c r="AC56" s="254" t="e">
        <f t="shared" si="6"/>
        <v>#REF!</v>
      </c>
      <c r="AE56" s="248"/>
    </row>
    <row r="57" spans="1:31" ht="19.899999999999999" customHeight="1" x14ac:dyDescent="0.2">
      <c r="A57" s="249" t="e">
        <f>ПрУП!#REF!</f>
        <v>#REF!</v>
      </c>
      <c r="B57" s="250" t="e">
        <f>ПрУП!#REF!</f>
        <v>#REF!</v>
      </c>
      <c r="C57" s="249"/>
      <c r="D57" s="249"/>
      <c r="E57" s="249"/>
      <c r="F57" s="249"/>
      <c r="G57" s="249"/>
      <c r="H57" s="249"/>
      <c r="I57" s="249"/>
      <c r="J57" s="251"/>
      <c r="K57" s="252" t="e">
        <f>ПрУП!#REF!</f>
        <v>#REF!</v>
      </c>
      <c r="L57" s="252" t="e">
        <f t="shared" si="10"/>
        <v>#REF!</v>
      </c>
      <c r="M57" s="252" t="e">
        <f t="shared" si="9"/>
        <v>#REF!</v>
      </c>
      <c r="N57" s="252" t="e">
        <f t="shared" si="11"/>
        <v>#REF!</v>
      </c>
      <c r="O57" s="252"/>
      <c r="P57" s="252"/>
      <c r="Q57" s="311"/>
      <c r="R57" s="261"/>
      <c r="S57" s="252">
        <f t="shared" si="4"/>
        <v>0</v>
      </c>
      <c r="T57" s="252"/>
      <c r="U57" s="252"/>
      <c r="V57" s="252"/>
      <c r="W57" s="252"/>
      <c r="X57" s="252"/>
      <c r="Y57" s="252"/>
      <c r="Z57" s="252"/>
      <c r="AA57" s="252"/>
      <c r="AB57" s="253">
        <f t="shared" si="5"/>
        <v>0</v>
      </c>
      <c r="AC57" s="254" t="e">
        <f t="shared" si="6"/>
        <v>#REF!</v>
      </c>
      <c r="AE57" s="248"/>
    </row>
    <row r="58" spans="1:31" ht="19.899999999999999" customHeight="1" x14ac:dyDescent="0.2">
      <c r="A58" s="249" t="str">
        <f>ПрУП!A56</f>
        <v>ОП.В.18</v>
      </c>
      <c r="B58" s="250" t="str">
        <f>ПрУП!B56</f>
        <v>Основы предпринимательства</v>
      </c>
      <c r="C58" s="249"/>
      <c r="D58" s="249"/>
      <c r="E58" s="249"/>
      <c r="F58" s="249"/>
      <c r="G58" s="249"/>
      <c r="H58" s="249"/>
      <c r="I58" s="249"/>
      <c r="J58" s="251"/>
      <c r="K58" s="252">
        <f>ПрУП!C56</f>
        <v>36</v>
      </c>
      <c r="L58" s="252">
        <f t="shared" si="10"/>
        <v>3.6</v>
      </c>
      <c r="M58" s="252">
        <f t="shared" si="9"/>
        <v>32.4</v>
      </c>
      <c r="N58" s="252">
        <f t="shared" si="11"/>
        <v>32.4</v>
      </c>
      <c r="O58" s="252"/>
      <c r="P58" s="252"/>
      <c r="Q58" s="311"/>
      <c r="R58" s="261"/>
      <c r="S58" s="252">
        <f t="shared" si="4"/>
        <v>0</v>
      </c>
      <c r="T58" s="252"/>
      <c r="U58" s="252"/>
      <c r="V58" s="252"/>
      <c r="W58" s="252"/>
      <c r="X58" s="252"/>
      <c r="Y58" s="252"/>
      <c r="Z58" s="252"/>
      <c r="AA58" s="252"/>
      <c r="AB58" s="253">
        <f t="shared" si="5"/>
        <v>0</v>
      </c>
      <c r="AC58" s="254">
        <f t="shared" si="6"/>
        <v>32.4</v>
      </c>
      <c r="AE58" s="248"/>
    </row>
    <row r="59" spans="1:31" ht="19.899999999999999" customHeight="1" x14ac:dyDescent="0.2">
      <c r="A59" s="249" t="str">
        <f>ПрУП!A57</f>
        <v>ОП.В.19</v>
      </c>
      <c r="B59" s="250">
        <f>ПрУП!B57</f>
        <v>0</v>
      </c>
      <c r="C59" s="249"/>
      <c r="D59" s="249"/>
      <c r="E59" s="249"/>
      <c r="F59" s="249"/>
      <c r="G59" s="249"/>
      <c r="H59" s="249"/>
      <c r="I59" s="249"/>
      <c r="J59" s="251"/>
      <c r="K59" s="252">
        <f>ПрУП!C57</f>
        <v>0</v>
      </c>
      <c r="L59" s="252">
        <f t="shared" si="10"/>
        <v>0</v>
      </c>
      <c r="M59" s="252">
        <f t="shared" si="9"/>
        <v>0</v>
      </c>
      <c r="N59" s="252">
        <f t="shared" si="11"/>
        <v>0</v>
      </c>
      <c r="O59" s="252"/>
      <c r="P59" s="252"/>
      <c r="Q59" s="311"/>
      <c r="R59" s="261"/>
      <c r="S59" s="252">
        <f t="shared" si="4"/>
        <v>0</v>
      </c>
      <c r="T59" s="252"/>
      <c r="U59" s="252"/>
      <c r="V59" s="252"/>
      <c r="W59" s="252"/>
      <c r="X59" s="252"/>
      <c r="Y59" s="252"/>
      <c r="Z59" s="252"/>
      <c r="AA59" s="252"/>
      <c r="AB59" s="253">
        <f t="shared" si="5"/>
        <v>0</v>
      </c>
      <c r="AC59" s="254">
        <f t="shared" si="6"/>
        <v>0</v>
      </c>
      <c r="AE59" s="248"/>
    </row>
    <row r="60" spans="1:31" ht="19.899999999999999" customHeight="1" x14ac:dyDescent="0.2">
      <c r="A60" s="249" t="e">
        <f>ПрУП!#REF!</f>
        <v>#REF!</v>
      </c>
      <c r="B60" s="250" t="e">
        <f>ПрУП!#REF!</f>
        <v>#REF!</v>
      </c>
      <c r="C60" s="249"/>
      <c r="D60" s="249"/>
      <c r="E60" s="249"/>
      <c r="F60" s="249"/>
      <c r="G60" s="249"/>
      <c r="H60" s="249"/>
      <c r="I60" s="249"/>
      <c r="J60" s="251"/>
      <c r="K60" s="252" t="e">
        <f>ПрУП!#REF!</f>
        <v>#REF!</v>
      </c>
      <c r="L60" s="252" t="e">
        <f t="shared" si="10"/>
        <v>#REF!</v>
      </c>
      <c r="M60" s="252" t="e">
        <f t="shared" si="9"/>
        <v>#REF!</v>
      </c>
      <c r="N60" s="252" t="e">
        <f t="shared" si="11"/>
        <v>#REF!</v>
      </c>
      <c r="O60" s="252"/>
      <c r="P60" s="252"/>
      <c r="Q60" s="311"/>
      <c r="R60" s="261"/>
      <c r="S60" s="252">
        <f t="shared" si="4"/>
        <v>0</v>
      </c>
      <c r="T60" s="252"/>
      <c r="U60" s="252"/>
      <c r="V60" s="252"/>
      <c r="W60" s="252"/>
      <c r="X60" s="252"/>
      <c r="Y60" s="252"/>
      <c r="Z60" s="252"/>
      <c r="AA60" s="252"/>
      <c r="AB60" s="253">
        <f t="shared" si="5"/>
        <v>0</v>
      </c>
      <c r="AC60" s="254" t="e">
        <f t="shared" si="6"/>
        <v>#REF!</v>
      </c>
      <c r="AE60" s="248"/>
    </row>
    <row r="61" spans="1:31" ht="19.899999999999999" customHeight="1" x14ac:dyDescent="0.2">
      <c r="A61" s="249" t="e">
        <f>ПрУП!#REF!</f>
        <v>#REF!</v>
      </c>
      <c r="B61" s="250" t="e">
        <f>ПрУП!#REF!</f>
        <v>#REF!</v>
      </c>
      <c r="C61" s="249"/>
      <c r="D61" s="249"/>
      <c r="E61" s="249"/>
      <c r="F61" s="249"/>
      <c r="G61" s="249"/>
      <c r="H61" s="249"/>
      <c r="I61" s="249"/>
      <c r="J61" s="251"/>
      <c r="K61" s="252" t="e">
        <f>ПрУП!#REF!</f>
        <v>#REF!</v>
      </c>
      <c r="L61" s="252" t="e">
        <f t="shared" si="10"/>
        <v>#REF!</v>
      </c>
      <c r="M61" s="252" t="e">
        <f t="shared" si="9"/>
        <v>#REF!</v>
      </c>
      <c r="N61" s="252" t="e">
        <f t="shared" si="11"/>
        <v>#REF!</v>
      </c>
      <c r="O61" s="252"/>
      <c r="P61" s="252"/>
      <c r="Q61" s="311"/>
      <c r="R61" s="261"/>
      <c r="S61" s="252">
        <f t="shared" si="4"/>
        <v>0</v>
      </c>
      <c r="T61" s="252"/>
      <c r="U61" s="252"/>
      <c r="V61" s="252"/>
      <c r="W61" s="252"/>
      <c r="X61" s="252"/>
      <c r="Y61" s="252"/>
      <c r="Z61" s="252"/>
      <c r="AA61" s="252"/>
      <c r="AB61" s="253">
        <f t="shared" si="5"/>
        <v>0</v>
      </c>
      <c r="AC61" s="254" t="e">
        <f t="shared" si="6"/>
        <v>#REF!</v>
      </c>
      <c r="AE61" s="248"/>
    </row>
    <row r="62" spans="1:31" ht="19.899999999999999" customHeight="1" x14ac:dyDescent="0.2">
      <c r="A62" s="249" t="e">
        <f>ПрУП!#REF!</f>
        <v>#REF!</v>
      </c>
      <c r="B62" s="250" t="e">
        <f>ПрУП!#REF!</f>
        <v>#REF!</v>
      </c>
      <c r="C62" s="249"/>
      <c r="D62" s="249"/>
      <c r="E62" s="249"/>
      <c r="F62" s="249"/>
      <c r="G62" s="249"/>
      <c r="H62" s="249"/>
      <c r="I62" s="249"/>
      <c r="J62" s="251"/>
      <c r="K62" s="252" t="e">
        <f>ПрУП!#REF!</f>
        <v>#REF!</v>
      </c>
      <c r="L62" s="252" t="e">
        <f t="shared" si="10"/>
        <v>#REF!</v>
      </c>
      <c r="M62" s="252" t="e">
        <f t="shared" si="9"/>
        <v>#REF!</v>
      </c>
      <c r="N62" s="252" t="e">
        <f t="shared" si="11"/>
        <v>#REF!</v>
      </c>
      <c r="O62" s="252"/>
      <c r="P62" s="252"/>
      <c r="Q62" s="311"/>
      <c r="R62" s="261"/>
      <c r="S62" s="252">
        <f t="shared" si="4"/>
        <v>0</v>
      </c>
      <c r="T62" s="252"/>
      <c r="U62" s="252"/>
      <c r="V62" s="252"/>
      <c r="W62" s="252"/>
      <c r="X62" s="252"/>
      <c r="Y62" s="252"/>
      <c r="Z62" s="252"/>
      <c r="AA62" s="252"/>
      <c r="AB62" s="253">
        <f t="shared" si="5"/>
        <v>0</v>
      </c>
      <c r="AC62" s="254" t="e">
        <f t="shared" si="6"/>
        <v>#REF!</v>
      </c>
      <c r="AE62" s="248"/>
    </row>
    <row r="63" spans="1:31" ht="19.899999999999999" customHeight="1" x14ac:dyDescent="0.2">
      <c r="A63" s="249" t="e">
        <f>ПрУП!#REF!</f>
        <v>#REF!</v>
      </c>
      <c r="B63" s="250" t="e">
        <f>ПрУП!#REF!</f>
        <v>#REF!</v>
      </c>
      <c r="C63" s="249"/>
      <c r="D63" s="249"/>
      <c r="E63" s="249"/>
      <c r="F63" s="249"/>
      <c r="G63" s="249"/>
      <c r="H63" s="249"/>
      <c r="I63" s="249"/>
      <c r="J63" s="251"/>
      <c r="K63" s="252" t="e">
        <f>ПрУП!#REF!</f>
        <v>#REF!</v>
      </c>
      <c r="L63" s="252" t="e">
        <f t="shared" si="10"/>
        <v>#REF!</v>
      </c>
      <c r="M63" s="252" t="e">
        <f t="shared" si="9"/>
        <v>#REF!</v>
      </c>
      <c r="N63" s="252" t="e">
        <f t="shared" si="11"/>
        <v>#REF!</v>
      </c>
      <c r="O63" s="252"/>
      <c r="P63" s="252"/>
      <c r="Q63" s="311"/>
      <c r="R63" s="261"/>
      <c r="S63" s="252">
        <f t="shared" si="4"/>
        <v>0</v>
      </c>
      <c r="T63" s="252"/>
      <c r="U63" s="252"/>
      <c r="V63" s="252"/>
      <c r="W63" s="252"/>
      <c r="X63" s="252"/>
      <c r="Y63" s="252"/>
      <c r="Z63" s="252"/>
      <c r="AA63" s="252"/>
      <c r="AB63" s="253">
        <f t="shared" si="5"/>
        <v>0</v>
      </c>
      <c r="AC63" s="254" t="e">
        <f t="shared" si="6"/>
        <v>#REF!</v>
      </c>
      <c r="AE63" s="248"/>
    </row>
    <row r="64" spans="1:31" ht="19.899999999999999" customHeight="1" x14ac:dyDescent="0.2">
      <c r="A64" s="249" t="e">
        <f>ПрУП!#REF!</f>
        <v>#REF!</v>
      </c>
      <c r="B64" s="250" t="e">
        <f>ПрУП!#REF!</f>
        <v>#REF!</v>
      </c>
      <c r="C64" s="249"/>
      <c r="D64" s="249"/>
      <c r="E64" s="249"/>
      <c r="F64" s="249"/>
      <c r="G64" s="249"/>
      <c r="H64" s="249"/>
      <c r="I64" s="249"/>
      <c r="J64" s="251"/>
      <c r="K64" s="252" t="e">
        <f>ПрУП!#REF!</f>
        <v>#REF!</v>
      </c>
      <c r="L64" s="252" t="e">
        <f t="shared" si="10"/>
        <v>#REF!</v>
      </c>
      <c r="M64" s="252" t="e">
        <f t="shared" si="9"/>
        <v>#REF!</v>
      </c>
      <c r="N64" s="252" t="e">
        <f t="shared" si="11"/>
        <v>#REF!</v>
      </c>
      <c r="O64" s="252"/>
      <c r="P64" s="252"/>
      <c r="Q64" s="311"/>
      <c r="R64" s="261"/>
      <c r="S64" s="252">
        <f t="shared" si="4"/>
        <v>0</v>
      </c>
      <c r="T64" s="252"/>
      <c r="U64" s="252"/>
      <c r="V64" s="252"/>
      <c r="W64" s="252"/>
      <c r="X64" s="252"/>
      <c r="Y64" s="252"/>
      <c r="Z64" s="252"/>
      <c r="AA64" s="252"/>
      <c r="AB64" s="253">
        <f t="shared" si="5"/>
        <v>0</v>
      </c>
      <c r="AC64" s="254" t="e">
        <f t="shared" si="6"/>
        <v>#REF!</v>
      </c>
      <c r="AE64" s="248"/>
    </row>
    <row r="65" spans="1:31" ht="19.899999999999999" customHeight="1" x14ac:dyDescent="0.2">
      <c r="A65" s="249" t="e">
        <f>ПрУП!#REF!</f>
        <v>#REF!</v>
      </c>
      <c r="B65" s="250" t="e">
        <f>ПрУП!#REF!</f>
        <v>#REF!</v>
      </c>
      <c r="C65" s="249"/>
      <c r="D65" s="249"/>
      <c r="E65" s="249"/>
      <c r="F65" s="249"/>
      <c r="G65" s="249"/>
      <c r="H65" s="249"/>
      <c r="I65" s="249"/>
      <c r="J65" s="251"/>
      <c r="K65" s="252" t="e">
        <f>ПрУП!#REF!</f>
        <v>#REF!</v>
      </c>
      <c r="L65" s="252" t="e">
        <f t="shared" si="10"/>
        <v>#REF!</v>
      </c>
      <c r="M65" s="252" t="e">
        <f t="shared" si="9"/>
        <v>#REF!</v>
      </c>
      <c r="N65" s="252" t="e">
        <f t="shared" si="11"/>
        <v>#REF!</v>
      </c>
      <c r="O65" s="252"/>
      <c r="P65" s="252"/>
      <c r="Q65" s="311"/>
      <c r="R65" s="261"/>
      <c r="S65" s="252">
        <f t="shared" si="4"/>
        <v>0</v>
      </c>
      <c r="T65" s="252"/>
      <c r="U65" s="252"/>
      <c r="V65" s="252"/>
      <c r="W65" s="252"/>
      <c r="X65" s="252"/>
      <c r="Y65" s="252"/>
      <c r="Z65" s="252"/>
      <c r="AA65" s="252"/>
      <c r="AB65" s="253">
        <f t="shared" si="5"/>
        <v>0</v>
      </c>
      <c r="AC65" s="254" t="e">
        <f t="shared" si="6"/>
        <v>#REF!</v>
      </c>
      <c r="AE65" s="248"/>
    </row>
    <row r="66" spans="1:31" ht="19.899999999999999" customHeight="1" x14ac:dyDescent="0.2">
      <c r="A66" s="249" t="e">
        <f>ПрУП!#REF!</f>
        <v>#REF!</v>
      </c>
      <c r="B66" s="250" t="e">
        <f>ПрУП!#REF!</f>
        <v>#REF!</v>
      </c>
      <c r="C66" s="249"/>
      <c r="D66" s="249"/>
      <c r="E66" s="249"/>
      <c r="F66" s="249"/>
      <c r="G66" s="249"/>
      <c r="H66" s="249"/>
      <c r="I66" s="249"/>
      <c r="J66" s="251"/>
      <c r="K66" s="252" t="e">
        <f>ПрУП!#REF!</f>
        <v>#REF!</v>
      </c>
      <c r="L66" s="252" t="e">
        <f t="shared" si="10"/>
        <v>#REF!</v>
      </c>
      <c r="M66" s="252" t="e">
        <f t="shared" si="9"/>
        <v>#REF!</v>
      </c>
      <c r="N66" s="252" t="e">
        <f t="shared" si="11"/>
        <v>#REF!</v>
      </c>
      <c r="O66" s="252"/>
      <c r="P66" s="252"/>
      <c r="Q66" s="311"/>
      <c r="R66" s="261"/>
      <c r="S66" s="252">
        <f t="shared" si="4"/>
        <v>0</v>
      </c>
      <c r="T66" s="252"/>
      <c r="U66" s="252"/>
      <c r="V66" s="252"/>
      <c r="W66" s="252"/>
      <c r="X66" s="252"/>
      <c r="Y66" s="252"/>
      <c r="Z66" s="252"/>
      <c r="AA66" s="252"/>
      <c r="AB66" s="253">
        <f t="shared" si="5"/>
        <v>0</v>
      </c>
      <c r="AC66" s="254" t="e">
        <f t="shared" si="6"/>
        <v>#REF!</v>
      </c>
      <c r="AE66" s="248"/>
    </row>
    <row r="67" spans="1:31" ht="19.899999999999999" customHeight="1" x14ac:dyDescent="0.2">
      <c r="A67" s="249" t="e">
        <f>ПрУП!#REF!</f>
        <v>#REF!</v>
      </c>
      <c r="B67" s="250" t="e">
        <f>ПрУП!#REF!</f>
        <v>#REF!</v>
      </c>
      <c r="C67" s="249"/>
      <c r="D67" s="249"/>
      <c r="E67" s="249"/>
      <c r="F67" s="249"/>
      <c r="G67" s="249"/>
      <c r="H67" s="249"/>
      <c r="I67" s="249"/>
      <c r="J67" s="251"/>
      <c r="K67" s="252" t="e">
        <f>ПрУП!#REF!</f>
        <v>#REF!</v>
      </c>
      <c r="L67" s="252" t="e">
        <f t="shared" si="10"/>
        <v>#REF!</v>
      </c>
      <c r="M67" s="252" t="e">
        <f t="shared" si="9"/>
        <v>#REF!</v>
      </c>
      <c r="N67" s="252" t="e">
        <f t="shared" si="11"/>
        <v>#REF!</v>
      </c>
      <c r="O67" s="252"/>
      <c r="P67" s="252"/>
      <c r="Q67" s="311"/>
      <c r="R67" s="261"/>
      <c r="S67" s="252">
        <f t="shared" si="4"/>
        <v>0</v>
      </c>
      <c r="T67" s="252"/>
      <c r="U67" s="252"/>
      <c r="V67" s="252"/>
      <c r="W67" s="252"/>
      <c r="X67" s="252"/>
      <c r="Y67" s="252"/>
      <c r="Z67" s="252"/>
      <c r="AA67" s="252"/>
      <c r="AB67" s="253">
        <f t="shared" si="5"/>
        <v>0</v>
      </c>
      <c r="AC67" s="254" t="e">
        <f t="shared" si="6"/>
        <v>#REF!</v>
      </c>
      <c r="AE67" s="248"/>
    </row>
    <row r="68" spans="1:31" ht="19.899999999999999" customHeight="1" x14ac:dyDescent="0.2">
      <c r="A68" s="234" t="s">
        <v>24</v>
      </c>
      <c r="B68" s="256" t="s">
        <v>201</v>
      </c>
      <c r="C68" s="510"/>
      <c r="D68" s="511"/>
      <c r="E68" s="511"/>
      <c r="F68" s="511"/>
      <c r="G68" s="511"/>
      <c r="H68" s="511"/>
      <c r="I68" s="511"/>
      <c r="J68" s="512"/>
      <c r="K68" s="257" t="e">
        <f t="shared" ref="K68:Q68" si="12">K69+K77+K85+K93+K101</f>
        <v>#REF!</v>
      </c>
      <c r="L68" s="257" t="e">
        <f t="shared" si="12"/>
        <v>#REF!</v>
      </c>
      <c r="M68" s="257" t="e">
        <f t="shared" si="12"/>
        <v>#REF!</v>
      </c>
      <c r="N68" s="257" t="e">
        <f t="shared" si="12"/>
        <v>#REF!</v>
      </c>
      <c r="O68" s="257">
        <f t="shared" si="12"/>
        <v>448</v>
      </c>
      <c r="P68" s="257">
        <f t="shared" si="12"/>
        <v>40</v>
      </c>
      <c r="Q68" s="257">
        <f t="shared" si="12"/>
        <v>0</v>
      </c>
      <c r="R68" s="257"/>
      <c r="S68" s="252">
        <f t="shared" si="4"/>
        <v>0</v>
      </c>
      <c r="T68" s="252"/>
      <c r="U68" s="252"/>
      <c r="V68" s="252"/>
      <c r="W68" s="252"/>
      <c r="X68" s="252"/>
      <c r="Y68" s="252"/>
      <c r="Z68" s="252"/>
      <c r="AA68" s="252"/>
      <c r="AB68" s="253">
        <f t="shared" si="5"/>
        <v>0</v>
      </c>
      <c r="AC68" s="254" t="e">
        <f t="shared" si="6"/>
        <v>#REF!</v>
      </c>
      <c r="AE68" s="248"/>
    </row>
    <row r="69" spans="1:31" s="262" customFormat="1" ht="19.899999999999999" customHeight="1" x14ac:dyDescent="0.2">
      <c r="A69" s="258" t="s">
        <v>23</v>
      </c>
      <c r="B69" s="259" t="str">
        <f>ПрУП!B63</f>
        <v>Документирование хозяйственных операций и ведение бухгалтерского учета активов организации</v>
      </c>
      <c r="C69" s="260"/>
      <c r="D69" s="260"/>
      <c r="E69" s="260"/>
      <c r="F69" s="260"/>
      <c r="G69" s="260"/>
      <c r="H69" s="260"/>
      <c r="I69" s="260"/>
      <c r="J69" s="260"/>
      <c r="K69" s="244" t="e">
        <f>SUM(K70:K76)</f>
        <v>#REF!</v>
      </c>
      <c r="L69" s="244" t="e">
        <f>SUM(L70:L76)</f>
        <v>#REF!</v>
      </c>
      <c r="M69" s="244" t="e">
        <f>SUM(M70:M76)</f>
        <v>#REF!</v>
      </c>
      <c r="N69" s="244" t="e">
        <f>SUM(N70:N76)</f>
        <v>#REF!</v>
      </c>
      <c r="O69" s="244">
        <f>SUM(O70:O74)</f>
        <v>0</v>
      </c>
      <c r="P69" s="244">
        <f>SUM(P70:P74)</f>
        <v>0</v>
      </c>
      <c r="Q69" s="244">
        <f>Q75+Q76</f>
        <v>0</v>
      </c>
      <c r="R69" s="244"/>
      <c r="S69" s="252">
        <f t="shared" si="4"/>
        <v>0</v>
      </c>
      <c r="T69" s="261"/>
      <c r="U69" s="261"/>
      <c r="V69" s="261"/>
      <c r="W69" s="261"/>
      <c r="X69" s="261"/>
      <c r="Y69" s="261"/>
      <c r="Z69" s="261"/>
      <c r="AA69" s="261"/>
      <c r="AB69" s="253">
        <f t="shared" si="5"/>
        <v>0</v>
      </c>
      <c r="AC69" s="254" t="e">
        <f t="shared" si="6"/>
        <v>#REF!</v>
      </c>
      <c r="AE69" s="263"/>
    </row>
    <row r="70" spans="1:31" ht="19.899999999999999" customHeight="1" x14ac:dyDescent="0.2">
      <c r="A70" s="234" t="str">
        <f>ПрУП!A65</f>
        <v>МДК.01.01</v>
      </c>
      <c r="B70" s="250" t="str">
        <f>ПрУП!B65</f>
        <v>Практические основы бухгалтерского учета активов организации</v>
      </c>
      <c r="C70" s="249"/>
      <c r="D70" s="249"/>
      <c r="E70" s="249"/>
      <c r="F70" s="249"/>
      <c r="G70" s="249"/>
      <c r="H70" s="249"/>
      <c r="I70" s="249"/>
      <c r="J70" s="251"/>
      <c r="K70" s="252">
        <f>ПрУП!C65</f>
        <v>86</v>
      </c>
      <c r="L70" s="264">
        <f>K70*0.1</f>
        <v>8.6</v>
      </c>
      <c r="M70" s="252">
        <f>K70-L70-R70-S70</f>
        <v>77.400000000000006</v>
      </c>
      <c r="N70" s="252">
        <f>M70-O70-P70</f>
        <v>77.400000000000006</v>
      </c>
      <c r="O70" s="252"/>
      <c r="P70" s="252"/>
      <c r="Q70" s="261"/>
      <c r="R70" s="261"/>
      <c r="S70" s="252">
        <f t="shared" si="4"/>
        <v>0</v>
      </c>
      <c r="T70" s="252"/>
      <c r="U70" s="252"/>
      <c r="V70" s="252"/>
      <c r="W70" s="252"/>
      <c r="X70" s="252"/>
      <c r="Y70" s="252"/>
      <c r="Z70" s="252"/>
      <c r="AA70" s="252"/>
      <c r="AB70" s="253">
        <f t="shared" si="5"/>
        <v>0</v>
      </c>
      <c r="AC70" s="254">
        <f t="shared" si="6"/>
        <v>77.400000000000006</v>
      </c>
      <c r="AE70" s="248"/>
    </row>
    <row r="71" spans="1:31" ht="19.899999999999999" customHeight="1" x14ac:dyDescent="0.2">
      <c r="A71" s="234" t="str">
        <f>ПрУП!A66</f>
        <v>МДК.01.02</v>
      </c>
      <c r="B71" s="250">
        <f>ПрУП!B66</f>
        <v>0</v>
      </c>
      <c r="C71" s="249"/>
      <c r="D71" s="249"/>
      <c r="E71" s="249"/>
      <c r="F71" s="249"/>
      <c r="G71" s="249"/>
      <c r="H71" s="249"/>
      <c r="I71" s="249"/>
      <c r="J71" s="251"/>
      <c r="K71" s="252">
        <f>ПрУП!C66</f>
        <v>0</v>
      </c>
      <c r="L71" s="264">
        <f>K71*0.1</f>
        <v>0</v>
      </c>
      <c r="M71" s="252">
        <f>K71-L71-R71-S71</f>
        <v>0</v>
      </c>
      <c r="N71" s="252">
        <f>M71-O71-P71</f>
        <v>0</v>
      </c>
      <c r="O71" s="252"/>
      <c r="P71" s="252"/>
      <c r="Q71" s="261"/>
      <c r="R71" s="261"/>
      <c r="S71" s="252">
        <f t="shared" si="4"/>
        <v>0</v>
      </c>
      <c r="T71" s="252"/>
      <c r="U71" s="252"/>
      <c r="V71" s="252"/>
      <c r="W71" s="252"/>
      <c r="X71" s="252"/>
      <c r="Y71" s="252"/>
      <c r="Z71" s="252"/>
      <c r="AA71" s="252"/>
      <c r="AB71" s="253">
        <f t="shared" si="5"/>
        <v>0</v>
      </c>
      <c r="AC71" s="254">
        <f t="shared" si="6"/>
        <v>0</v>
      </c>
      <c r="AE71" s="248"/>
    </row>
    <row r="72" spans="1:31" ht="19.899999999999999" customHeight="1" x14ac:dyDescent="0.2">
      <c r="A72" s="234" t="e">
        <f>ПрУП!#REF!</f>
        <v>#REF!</v>
      </c>
      <c r="B72" s="250" t="e">
        <f>ПрУП!#REF!</f>
        <v>#REF!</v>
      </c>
      <c r="C72" s="249"/>
      <c r="D72" s="249"/>
      <c r="E72" s="249"/>
      <c r="F72" s="249"/>
      <c r="G72" s="249"/>
      <c r="H72" s="249"/>
      <c r="I72" s="249"/>
      <c r="J72" s="251"/>
      <c r="K72" s="252" t="e">
        <f>ПрУП!#REF!</f>
        <v>#REF!</v>
      </c>
      <c r="L72" s="264" t="e">
        <f>K72*0.1</f>
        <v>#REF!</v>
      </c>
      <c r="M72" s="252" t="e">
        <f>K72-L72-R72-S72</f>
        <v>#REF!</v>
      </c>
      <c r="N72" s="252" t="e">
        <f>M72-O72-P72</f>
        <v>#REF!</v>
      </c>
      <c r="O72" s="252"/>
      <c r="P72" s="252"/>
      <c r="Q72" s="261"/>
      <c r="R72" s="261"/>
      <c r="S72" s="252">
        <f t="shared" si="4"/>
        <v>0</v>
      </c>
      <c r="T72" s="252"/>
      <c r="U72" s="252"/>
      <c r="V72" s="252"/>
      <c r="W72" s="252"/>
      <c r="X72" s="252"/>
      <c r="Y72" s="252"/>
      <c r="Z72" s="252"/>
      <c r="AA72" s="252"/>
      <c r="AB72" s="253">
        <f t="shared" si="5"/>
        <v>0</v>
      </c>
      <c r="AC72" s="254" t="e">
        <f t="shared" si="6"/>
        <v>#REF!</v>
      </c>
      <c r="AE72" s="248"/>
    </row>
    <row r="73" spans="1:31" ht="19.899999999999999" customHeight="1" x14ac:dyDescent="0.2">
      <c r="A73" s="234" t="str">
        <f>ПрУП!A68</f>
        <v>МДК.В.01.01</v>
      </c>
      <c r="B73" s="250" t="str">
        <f>ПрУП!B68</f>
        <v>Практические основы бухгалтерского учета активов организации</v>
      </c>
      <c r="C73" s="249"/>
      <c r="D73" s="249"/>
      <c r="E73" s="249"/>
      <c r="F73" s="249"/>
      <c r="G73" s="249"/>
      <c r="H73" s="249"/>
      <c r="I73" s="249"/>
      <c r="J73" s="251"/>
      <c r="K73" s="252">
        <f>ПрУП!C68</f>
        <v>24</v>
      </c>
      <c r="L73" s="264">
        <f>K73*0.1</f>
        <v>2.4000000000000004</v>
      </c>
      <c r="M73" s="252">
        <f>K73-L73-R73-S73</f>
        <v>21.6</v>
      </c>
      <c r="N73" s="252">
        <f>M73-O73-P73</f>
        <v>21.6</v>
      </c>
      <c r="O73" s="252"/>
      <c r="P73" s="252"/>
      <c r="Q73" s="261"/>
      <c r="R73" s="261"/>
      <c r="S73" s="252">
        <f t="shared" si="4"/>
        <v>0</v>
      </c>
      <c r="T73" s="252"/>
      <c r="U73" s="252"/>
      <c r="V73" s="252"/>
      <c r="W73" s="252"/>
      <c r="X73" s="252"/>
      <c r="Y73" s="252"/>
      <c r="Z73" s="252"/>
      <c r="AA73" s="252"/>
      <c r="AB73" s="253">
        <f t="shared" si="5"/>
        <v>0</v>
      </c>
      <c r="AC73" s="254">
        <f t="shared" si="6"/>
        <v>21.6</v>
      </c>
      <c r="AE73" s="248"/>
    </row>
    <row r="74" spans="1:31" ht="19.899999999999999" customHeight="1" x14ac:dyDescent="0.2">
      <c r="A74" s="234" t="str">
        <f>ПрУП!A69</f>
        <v>МДК.В.01.05</v>
      </c>
      <c r="B74" s="250">
        <f>ПрУП!B69</f>
        <v>0</v>
      </c>
      <c r="C74" s="249"/>
      <c r="D74" s="249"/>
      <c r="E74" s="249"/>
      <c r="F74" s="249"/>
      <c r="G74" s="249"/>
      <c r="H74" s="249"/>
      <c r="I74" s="249"/>
      <c r="J74" s="251"/>
      <c r="K74" s="252">
        <f>ПрУП!C69</f>
        <v>0</v>
      </c>
      <c r="L74" s="264">
        <f>K74*0.1</f>
        <v>0</v>
      </c>
      <c r="M74" s="252">
        <f>K74-L74-R74-S74</f>
        <v>0</v>
      </c>
      <c r="N74" s="252">
        <f>M74-O74-P74</f>
        <v>0</v>
      </c>
      <c r="O74" s="252"/>
      <c r="P74" s="252"/>
      <c r="Q74" s="261"/>
      <c r="R74" s="261"/>
      <c r="S74" s="252">
        <f t="shared" si="4"/>
        <v>0</v>
      </c>
      <c r="T74" s="252"/>
      <c r="U74" s="252"/>
      <c r="V74" s="252"/>
      <c r="W74" s="252"/>
      <c r="X74" s="252"/>
      <c r="Y74" s="252"/>
      <c r="Z74" s="252"/>
      <c r="AA74" s="252"/>
      <c r="AB74" s="253">
        <f t="shared" si="5"/>
        <v>0</v>
      </c>
      <c r="AC74" s="254">
        <f t="shared" si="6"/>
        <v>0</v>
      </c>
      <c r="AE74" s="248"/>
    </row>
    <row r="75" spans="1:31" ht="19.899999999999999" customHeight="1" x14ac:dyDescent="0.3">
      <c r="A75" s="265" t="s">
        <v>69</v>
      </c>
      <c r="B75" s="266" t="str">
        <f>ПрУП!B70</f>
        <v xml:space="preserve">Учебная практика  </v>
      </c>
      <c r="C75" s="249"/>
      <c r="D75" s="249"/>
      <c r="E75" s="249"/>
      <c r="F75" s="249"/>
      <c r="G75" s="249"/>
      <c r="H75" s="249"/>
      <c r="I75" s="249"/>
      <c r="J75" s="251"/>
      <c r="K75" s="252">
        <f>ПрУП!C70</f>
        <v>0</v>
      </c>
      <c r="L75" s="264"/>
      <c r="M75" s="252">
        <f>K75</f>
        <v>0</v>
      </c>
      <c r="N75" s="252"/>
      <c r="O75" s="252"/>
      <c r="P75" s="252"/>
      <c r="Q75" s="261"/>
      <c r="R75" s="261"/>
      <c r="S75" s="252">
        <f t="shared" si="4"/>
        <v>0</v>
      </c>
      <c r="T75" s="252"/>
      <c r="U75" s="252"/>
      <c r="V75" s="252"/>
      <c r="W75" s="252"/>
      <c r="X75" s="252"/>
      <c r="Y75" s="252"/>
      <c r="Z75" s="252"/>
      <c r="AA75" s="252"/>
      <c r="AB75" s="253">
        <f t="shared" si="5"/>
        <v>0</v>
      </c>
      <c r="AC75" s="254">
        <f t="shared" si="6"/>
        <v>0</v>
      </c>
      <c r="AE75" s="248"/>
    </row>
    <row r="76" spans="1:31" ht="34.9" customHeight="1" x14ac:dyDescent="0.3">
      <c r="A76" s="267" t="s">
        <v>61</v>
      </c>
      <c r="B76" s="266" t="str">
        <f>ПрУП!B71</f>
        <v xml:space="preserve">Производственная  практика (по профилю специальности) </v>
      </c>
      <c r="C76" s="249"/>
      <c r="D76" s="249"/>
      <c r="E76" s="249"/>
      <c r="F76" s="249"/>
      <c r="G76" s="249"/>
      <c r="H76" s="249"/>
      <c r="I76" s="249"/>
      <c r="J76" s="251"/>
      <c r="K76" s="252">
        <f>ПрУП!C71</f>
        <v>72</v>
      </c>
      <c r="L76" s="252"/>
      <c r="M76" s="252">
        <f>K76</f>
        <v>72</v>
      </c>
      <c r="N76" s="252"/>
      <c r="O76" s="252"/>
      <c r="P76" s="252"/>
      <c r="Q76" s="261"/>
      <c r="R76" s="261"/>
      <c r="S76" s="252">
        <f t="shared" si="4"/>
        <v>0</v>
      </c>
      <c r="T76" s="252"/>
      <c r="U76" s="252"/>
      <c r="V76" s="252"/>
      <c r="W76" s="252"/>
      <c r="X76" s="252"/>
      <c r="Y76" s="252"/>
      <c r="Z76" s="252"/>
      <c r="AA76" s="252"/>
      <c r="AB76" s="253">
        <f t="shared" si="5"/>
        <v>0</v>
      </c>
      <c r="AC76" s="254">
        <f t="shared" si="6"/>
        <v>72</v>
      </c>
      <c r="AE76" s="248"/>
    </row>
    <row r="77" spans="1:31" ht="19.899999999999999" customHeight="1" x14ac:dyDescent="0.2">
      <c r="A77" s="234" t="s">
        <v>20</v>
      </c>
      <c r="B77" s="259" t="str">
        <f>ПрУП!B72</f>
        <v>Ведение бухгалтерского учета источников формирования активов, выполнение работ по инвентаризации активов и финансовых обязательств организации</v>
      </c>
      <c r="C77" s="260"/>
      <c r="D77" s="260"/>
      <c r="E77" s="260"/>
      <c r="F77" s="260"/>
      <c r="G77" s="260"/>
      <c r="H77" s="260"/>
      <c r="I77" s="260"/>
      <c r="J77" s="260"/>
      <c r="K77" s="244">
        <f>SUM(K78:K84)</f>
        <v>580</v>
      </c>
      <c r="L77" s="244">
        <f>SUM(L78:L84)</f>
        <v>23</v>
      </c>
      <c r="M77" s="244">
        <f>SUM(M78:M84)</f>
        <v>554</v>
      </c>
      <c r="N77" s="244">
        <f>SUM(N78:N84)</f>
        <v>82</v>
      </c>
      <c r="O77" s="244">
        <f>SUM(O78:O82)</f>
        <v>102</v>
      </c>
      <c r="P77" s="244">
        <f>SUM(P78:P82)</f>
        <v>20</v>
      </c>
      <c r="Q77" s="244">
        <f>Q83+Q84</f>
        <v>0</v>
      </c>
      <c r="R77" s="244"/>
      <c r="S77" s="252">
        <f t="shared" si="4"/>
        <v>0</v>
      </c>
      <c r="T77" s="252"/>
      <c r="U77" s="252"/>
      <c r="V77" s="252"/>
      <c r="W77" s="252"/>
      <c r="X77" s="252"/>
      <c r="Y77" s="252"/>
      <c r="Z77" s="252"/>
      <c r="AA77" s="252"/>
      <c r="AB77" s="253">
        <f t="shared" si="5"/>
        <v>0</v>
      </c>
      <c r="AC77" s="254">
        <f t="shared" si="6"/>
        <v>554</v>
      </c>
      <c r="AE77" s="248"/>
    </row>
    <row r="78" spans="1:31" ht="19.899999999999999" customHeight="1" x14ac:dyDescent="0.2">
      <c r="A78" s="234" t="str">
        <f>ПрУП!A74</f>
        <v>МДК.02.01</v>
      </c>
      <c r="B78" s="250" t="str">
        <f>ПрУП!B74</f>
        <v>Практические основы бухгалтерского учета источников формирования активов организации</v>
      </c>
      <c r="C78" s="249"/>
      <c r="D78" s="249"/>
      <c r="E78" s="249"/>
      <c r="F78" s="249"/>
      <c r="G78" s="249"/>
      <c r="H78" s="249"/>
      <c r="I78" s="249"/>
      <c r="J78" s="251"/>
      <c r="K78" s="252">
        <f>ПрУП!C74</f>
        <v>80</v>
      </c>
      <c r="L78" s="264">
        <f>K78*0.1</f>
        <v>8</v>
      </c>
      <c r="M78" s="252">
        <f>ПрУП!D74</f>
        <v>70</v>
      </c>
      <c r="N78" s="252">
        <f>M78-O78-P78</f>
        <v>15</v>
      </c>
      <c r="O78" s="252">
        <f>M78/2</f>
        <v>35</v>
      </c>
      <c r="P78" s="252">
        <f>ПрУП!G74</f>
        <v>20</v>
      </c>
      <c r="Q78" s="261"/>
      <c r="R78" s="261"/>
      <c r="S78" s="252">
        <f t="shared" si="4"/>
        <v>0</v>
      </c>
      <c r="T78" s="252"/>
      <c r="U78" s="252"/>
      <c r="V78" s="252"/>
      <c r="W78" s="252"/>
      <c r="X78" s="252"/>
      <c r="Y78" s="252"/>
      <c r="Z78" s="252"/>
      <c r="AA78" s="252"/>
      <c r="AB78" s="253">
        <f t="shared" si="5"/>
        <v>0</v>
      </c>
      <c r="AC78" s="254">
        <f t="shared" si="6"/>
        <v>70</v>
      </c>
      <c r="AE78" s="248"/>
    </row>
    <row r="79" spans="1:31" ht="19.899999999999999" customHeight="1" x14ac:dyDescent="0.2">
      <c r="A79" s="234" t="str">
        <f>ПрУП!A75</f>
        <v>МДК.02.02</v>
      </c>
      <c r="B79" s="250" t="str">
        <f>ПрУП!B75</f>
        <v>Бухгалтерская технология проведения и оформления инвентаризации</v>
      </c>
      <c r="C79" s="249"/>
      <c r="D79" s="249"/>
      <c r="E79" s="249"/>
      <c r="F79" s="249"/>
      <c r="G79" s="249"/>
      <c r="H79" s="249"/>
      <c r="I79" s="249"/>
      <c r="J79" s="251"/>
      <c r="K79" s="252">
        <f>ПрУП!C75</f>
        <v>80</v>
      </c>
      <c r="L79" s="264">
        <f>K79*0.1</f>
        <v>8</v>
      </c>
      <c r="M79" s="252">
        <f>ПрУП!D75</f>
        <v>74</v>
      </c>
      <c r="N79" s="252">
        <f>M79-O79-P79</f>
        <v>37</v>
      </c>
      <c r="O79" s="252">
        <f>M79/2</f>
        <v>37</v>
      </c>
      <c r="P79" s="252">
        <f>ПрУП!G75</f>
        <v>0</v>
      </c>
      <c r="Q79" s="261"/>
      <c r="R79" s="261"/>
      <c r="S79" s="252">
        <f t="shared" si="4"/>
        <v>0</v>
      </c>
      <c r="T79" s="252"/>
      <c r="U79" s="252"/>
      <c r="V79" s="252"/>
      <c r="W79" s="252"/>
      <c r="X79" s="252"/>
      <c r="Y79" s="252"/>
      <c r="Z79" s="252"/>
      <c r="AA79" s="252"/>
      <c r="AB79" s="253">
        <f t="shared" si="5"/>
        <v>0</v>
      </c>
      <c r="AC79" s="254">
        <f t="shared" si="6"/>
        <v>74</v>
      </c>
      <c r="AE79" s="248"/>
    </row>
    <row r="80" spans="1:31" ht="19.899999999999999" customHeight="1" x14ac:dyDescent="0.2">
      <c r="A80" s="234" t="str">
        <f>ПрУП!A76</f>
        <v>МДК.02.03</v>
      </c>
      <c r="B80" s="250">
        <f>ПрУП!B76</f>
        <v>0</v>
      </c>
      <c r="C80" s="249"/>
      <c r="D80" s="249"/>
      <c r="E80" s="249"/>
      <c r="F80" s="249"/>
      <c r="G80" s="249"/>
      <c r="H80" s="249"/>
      <c r="I80" s="249"/>
      <c r="J80" s="251"/>
      <c r="K80" s="252">
        <f>ПрУП!C76</f>
        <v>0</v>
      </c>
      <c r="L80" s="264">
        <f>K80*0.1</f>
        <v>0</v>
      </c>
      <c r="M80" s="252">
        <f>ПрУП!D76</f>
        <v>0</v>
      </c>
      <c r="N80" s="252">
        <f>M80-O80-P80</f>
        <v>0</v>
      </c>
      <c r="O80" s="252">
        <f>M80/2</f>
        <v>0</v>
      </c>
      <c r="P80" s="252">
        <f>ПрУП!G76</f>
        <v>0</v>
      </c>
      <c r="Q80" s="261"/>
      <c r="R80" s="261"/>
      <c r="S80" s="252">
        <f t="shared" si="4"/>
        <v>0</v>
      </c>
      <c r="T80" s="252"/>
      <c r="U80" s="252"/>
      <c r="V80" s="252"/>
      <c r="W80" s="252"/>
      <c r="X80" s="252"/>
      <c r="Y80" s="252"/>
      <c r="Z80" s="252"/>
      <c r="AA80" s="252"/>
      <c r="AB80" s="253">
        <f t="shared" si="5"/>
        <v>0</v>
      </c>
      <c r="AC80" s="254">
        <f t="shared" si="6"/>
        <v>0</v>
      </c>
      <c r="AE80" s="248"/>
    </row>
    <row r="81" spans="1:31" ht="19.899999999999999" customHeight="1" x14ac:dyDescent="0.2">
      <c r="A81" s="234" t="str">
        <f>ПрУП!A78</f>
        <v>МДК.В.02.01</v>
      </c>
      <c r="B81" s="250" t="str">
        <f>ПрУП!B78</f>
        <v>Практические основы бухгалтерского учета источников формирования активов организации</v>
      </c>
      <c r="C81" s="249"/>
      <c r="D81" s="249"/>
      <c r="E81" s="249"/>
      <c r="F81" s="249"/>
      <c r="G81" s="249"/>
      <c r="H81" s="249"/>
      <c r="I81" s="249"/>
      <c r="J81" s="251"/>
      <c r="K81" s="252">
        <f>ПрУП!C78</f>
        <v>70</v>
      </c>
      <c r="L81" s="264">
        <f>K81*0.1</f>
        <v>7</v>
      </c>
      <c r="M81" s="252">
        <f>ПрУП!D78</f>
        <v>60</v>
      </c>
      <c r="N81" s="252">
        <f>M81-O81-P81</f>
        <v>30</v>
      </c>
      <c r="O81" s="252">
        <f>M81/2</f>
        <v>30</v>
      </c>
      <c r="P81" s="252">
        <f>ПрУП!G78</f>
        <v>0</v>
      </c>
      <c r="Q81" s="261"/>
      <c r="R81" s="261"/>
      <c r="S81" s="252">
        <f t="shared" si="4"/>
        <v>0</v>
      </c>
      <c r="T81" s="252"/>
      <c r="U81" s="252"/>
      <c r="V81" s="252"/>
      <c r="W81" s="252"/>
      <c r="X81" s="252"/>
      <c r="Y81" s="252"/>
      <c r="Z81" s="252"/>
      <c r="AA81" s="252"/>
      <c r="AB81" s="253">
        <f t="shared" si="5"/>
        <v>0</v>
      </c>
      <c r="AC81" s="254">
        <f t="shared" si="6"/>
        <v>60</v>
      </c>
      <c r="AE81" s="248"/>
    </row>
    <row r="82" spans="1:31" ht="19.899999999999999" customHeight="1" x14ac:dyDescent="0.2">
      <c r="A82" s="234" t="str">
        <f>ПрУП!A79</f>
        <v>МДК.В.02.05</v>
      </c>
      <c r="B82" s="250">
        <f>ПрУП!B79</f>
        <v>0</v>
      </c>
      <c r="C82" s="249"/>
      <c r="D82" s="249"/>
      <c r="E82" s="249"/>
      <c r="F82" s="249"/>
      <c r="G82" s="249"/>
      <c r="H82" s="249"/>
      <c r="I82" s="249"/>
      <c r="J82" s="251"/>
      <c r="K82" s="252">
        <f>ПрУП!C80</f>
        <v>0</v>
      </c>
      <c r="L82" s="264">
        <f>K82*0.1</f>
        <v>0</v>
      </c>
      <c r="M82" s="252">
        <f>ПрУП!D79</f>
        <v>0</v>
      </c>
      <c r="N82" s="252">
        <f>M82-O82-P82</f>
        <v>0</v>
      </c>
      <c r="O82" s="252">
        <f>M82/2</f>
        <v>0</v>
      </c>
      <c r="P82" s="252">
        <f>ПрУП!G79</f>
        <v>0</v>
      </c>
      <c r="Q82" s="261"/>
      <c r="R82" s="261"/>
      <c r="S82" s="252">
        <f t="shared" si="4"/>
        <v>0</v>
      </c>
      <c r="T82" s="252"/>
      <c r="U82" s="252"/>
      <c r="V82" s="252"/>
      <c r="W82" s="252"/>
      <c r="X82" s="252"/>
      <c r="Y82" s="252"/>
      <c r="Z82" s="252"/>
      <c r="AA82" s="252"/>
      <c r="AB82" s="253">
        <f t="shared" si="5"/>
        <v>0</v>
      </c>
      <c r="AC82" s="254">
        <f t="shared" si="6"/>
        <v>0</v>
      </c>
      <c r="AE82" s="248"/>
    </row>
    <row r="83" spans="1:31" ht="19.899999999999999" customHeight="1" x14ac:dyDescent="0.3">
      <c r="A83" s="265" t="s">
        <v>70</v>
      </c>
      <c r="B83" s="266" t="str">
        <f>ПрУП!B80</f>
        <v xml:space="preserve">Учебная практика  </v>
      </c>
      <c r="C83" s="249"/>
      <c r="D83" s="249"/>
      <c r="E83" s="249"/>
      <c r="F83" s="249"/>
      <c r="G83" s="249"/>
      <c r="H83" s="249"/>
      <c r="I83" s="249"/>
      <c r="J83" s="251"/>
      <c r="K83" s="252">
        <f>ПрУП!C81</f>
        <v>72</v>
      </c>
      <c r="L83" s="252"/>
      <c r="M83" s="252">
        <f>K83</f>
        <v>72</v>
      </c>
      <c r="N83" s="252"/>
      <c r="O83" s="252"/>
      <c r="P83" s="252"/>
      <c r="Q83" s="261"/>
      <c r="R83" s="261"/>
      <c r="S83" s="252">
        <f t="shared" si="4"/>
        <v>0</v>
      </c>
      <c r="T83" s="252"/>
      <c r="U83" s="252"/>
      <c r="V83" s="252"/>
      <c r="W83" s="252"/>
      <c r="X83" s="252"/>
      <c r="Y83" s="252"/>
      <c r="Z83" s="252"/>
      <c r="AA83" s="252"/>
      <c r="AB83" s="253">
        <f t="shared" si="5"/>
        <v>0</v>
      </c>
      <c r="AC83" s="254">
        <f t="shared" si="6"/>
        <v>72</v>
      </c>
      <c r="AE83" s="248"/>
    </row>
    <row r="84" spans="1:31" ht="34.9" customHeight="1" x14ac:dyDescent="0.3">
      <c r="A84" s="267" t="s">
        <v>71</v>
      </c>
      <c r="B84" s="266" t="str">
        <f>ПрУП!B81</f>
        <v xml:space="preserve">Производственная  практика (по профилю специальности) </v>
      </c>
      <c r="C84" s="249"/>
      <c r="D84" s="249"/>
      <c r="E84" s="249"/>
      <c r="F84" s="249"/>
      <c r="G84" s="249"/>
      <c r="H84" s="249"/>
      <c r="I84" s="249"/>
      <c r="J84" s="251"/>
      <c r="K84" s="252">
        <f>ПрУП!C82</f>
        <v>278</v>
      </c>
      <c r="L84" s="252"/>
      <c r="M84" s="252">
        <f>K84</f>
        <v>278</v>
      </c>
      <c r="N84" s="252"/>
      <c r="O84" s="252"/>
      <c r="P84" s="252"/>
      <c r="Q84" s="261"/>
      <c r="R84" s="261"/>
      <c r="S84" s="252">
        <f t="shared" si="4"/>
        <v>0</v>
      </c>
      <c r="T84" s="252"/>
      <c r="U84" s="252"/>
      <c r="V84" s="252"/>
      <c r="W84" s="252"/>
      <c r="X84" s="252"/>
      <c r="Y84" s="252"/>
      <c r="Z84" s="252"/>
      <c r="AA84" s="252"/>
      <c r="AB84" s="253">
        <f t="shared" si="5"/>
        <v>0</v>
      </c>
      <c r="AC84" s="254">
        <f t="shared" si="6"/>
        <v>278</v>
      </c>
      <c r="AE84" s="248"/>
    </row>
    <row r="85" spans="1:31" ht="19.899999999999999" customHeight="1" x14ac:dyDescent="0.2">
      <c r="A85" s="234" t="s">
        <v>18</v>
      </c>
      <c r="B85" s="259" t="str">
        <f>ПрУП!B82</f>
        <v>Проведение расчетов с бюджетом и внебюджетными фондами</v>
      </c>
      <c r="C85" s="260"/>
      <c r="D85" s="260"/>
      <c r="E85" s="260"/>
      <c r="F85" s="260"/>
      <c r="G85" s="260"/>
      <c r="H85" s="260"/>
      <c r="I85" s="260"/>
      <c r="J85" s="260"/>
      <c r="K85" s="244">
        <f>SUM(K86:K92)</f>
        <v>278</v>
      </c>
      <c r="L85" s="244">
        <f>SUM(L86:L92)</f>
        <v>20.6</v>
      </c>
      <c r="M85" s="244">
        <f>SUM(M86:M92)</f>
        <v>260</v>
      </c>
      <c r="N85" s="244">
        <f>SUM(N86:N92)</f>
        <v>94</v>
      </c>
      <c r="O85" s="244">
        <f>SUM(O86:O90)</f>
        <v>94</v>
      </c>
      <c r="P85" s="244">
        <f>SUM(P86:P90)</f>
        <v>0</v>
      </c>
      <c r="Q85" s="244">
        <f>Q91+Q92</f>
        <v>0</v>
      </c>
      <c r="R85" s="244"/>
      <c r="S85" s="252">
        <f t="shared" si="4"/>
        <v>0</v>
      </c>
      <c r="T85" s="252"/>
      <c r="U85" s="252"/>
      <c r="V85" s="252"/>
      <c r="W85" s="252"/>
      <c r="X85" s="252"/>
      <c r="Y85" s="252"/>
      <c r="Z85" s="252"/>
      <c r="AA85" s="252"/>
      <c r="AB85" s="253">
        <f t="shared" si="5"/>
        <v>0</v>
      </c>
      <c r="AC85" s="254">
        <f t="shared" si="6"/>
        <v>260</v>
      </c>
      <c r="AE85" s="248"/>
    </row>
    <row r="86" spans="1:31" ht="19.899999999999999" customHeight="1" x14ac:dyDescent="0.2">
      <c r="A86" s="234" t="str">
        <f>ПрУП!A84</f>
        <v>МДК.03.01</v>
      </c>
      <c r="B86" s="250" t="str">
        <f>ПрУП!B84</f>
        <v>Организация расчетов с бюджетом и внебюджетными фондами</v>
      </c>
      <c r="C86" s="249"/>
      <c r="D86" s="249"/>
      <c r="E86" s="249"/>
      <c r="F86" s="249"/>
      <c r="G86" s="249"/>
      <c r="H86" s="249"/>
      <c r="I86" s="249"/>
      <c r="J86" s="251"/>
      <c r="K86" s="252">
        <f>ПрУП!C84</f>
        <v>120</v>
      </c>
      <c r="L86" s="252">
        <f>K86*0.1</f>
        <v>12</v>
      </c>
      <c r="M86" s="252">
        <f>ПрУП!D84</f>
        <v>108</v>
      </c>
      <c r="N86" s="252">
        <f>M86-O86-P86</f>
        <v>54</v>
      </c>
      <c r="O86" s="252">
        <f>M86/2</f>
        <v>54</v>
      </c>
      <c r="P86" s="252">
        <f>ПрУП!G84</f>
        <v>0</v>
      </c>
      <c r="Q86" s="261"/>
      <c r="R86" s="261"/>
      <c r="S86" s="252">
        <f t="shared" si="4"/>
        <v>0</v>
      </c>
      <c r="T86" s="252"/>
      <c r="U86" s="252"/>
      <c r="V86" s="252"/>
      <c r="W86" s="252"/>
      <c r="X86" s="252"/>
      <c r="Y86" s="252"/>
      <c r="Z86" s="252"/>
      <c r="AA86" s="252"/>
      <c r="AB86" s="253">
        <f t="shared" si="5"/>
        <v>0</v>
      </c>
      <c r="AC86" s="254">
        <f t="shared" si="6"/>
        <v>108</v>
      </c>
      <c r="AE86" s="248"/>
    </row>
    <row r="87" spans="1:31" ht="19.899999999999999" customHeight="1" x14ac:dyDescent="0.2">
      <c r="A87" s="234" t="str">
        <f>ПрУП!A85</f>
        <v>МДК.03.02</v>
      </c>
      <c r="B87" s="250">
        <f>ПрУП!B85</f>
        <v>0</v>
      </c>
      <c r="C87" s="249"/>
      <c r="D87" s="249"/>
      <c r="E87" s="249"/>
      <c r="F87" s="249"/>
      <c r="G87" s="249"/>
      <c r="H87" s="249"/>
      <c r="I87" s="249"/>
      <c r="J87" s="251"/>
      <c r="K87" s="252">
        <f>ПрУП!C85</f>
        <v>0</v>
      </c>
      <c r="L87" s="252">
        <f>K87*0.1</f>
        <v>0</v>
      </c>
      <c r="M87" s="252">
        <f>ПрУП!D85</f>
        <v>0</v>
      </c>
      <c r="N87" s="252">
        <f>M87-O87-P87</f>
        <v>0</v>
      </c>
      <c r="O87" s="252">
        <f>M87/2</f>
        <v>0</v>
      </c>
      <c r="P87" s="252">
        <f>ПрУП!G85</f>
        <v>0</v>
      </c>
      <c r="Q87" s="261"/>
      <c r="R87" s="261"/>
      <c r="S87" s="252">
        <f t="shared" si="4"/>
        <v>0</v>
      </c>
      <c r="T87" s="252"/>
      <c r="U87" s="252"/>
      <c r="V87" s="252"/>
      <c r="W87" s="252"/>
      <c r="X87" s="252"/>
      <c r="Y87" s="252"/>
      <c r="Z87" s="252"/>
      <c r="AA87" s="252"/>
      <c r="AB87" s="253">
        <f t="shared" si="5"/>
        <v>0</v>
      </c>
      <c r="AC87" s="254">
        <f t="shared" si="6"/>
        <v>0</v>
      </c>
      <c r="AE87" s="248"/>
    </row>
    <row r="88" spans="1:31" ht="19.899999999999999" customHeight="1" x14ac:dyDescent="0.2">
      <c r="A88" s="234" t="str">
        <f>ПрУП!A86</f>
        <v>МДК.03.03</v>
      </c>
      <c r="B88" s="250">
        <f>ПрУП!B86</f>
        <v>0</v>
      </c>
      <c r="C88" s="249"/>
      <c r="D88" s="249"/>
      <c r="E88" s="249"/>
      <c r="F88" s="249"/>
      <c r="G88" s="249"/>
      <c r="H88" s="249"/>
      <c r="I88" s="249"/>
      <c r="J88" s="251"/>
      <c r="K88" s="252">
        <f>ПрУП!C86</f>
        <v>0</v>
      </c>
      <c r="L88" s="252">
        <f>K88*0.1</f>
        <v>0</v>
      </c>
      <c r="M88" s="252">
        <f>ПрУП!D86</f>
        <v>0</v>
      </c>
      <c r="N88" s="252">
        <f>M88-O88-P88</f>
        <v>0</v>
      </c>
      <c r="O88" s="252">
        <f>M88/2</f>
        <v>0</v>
      </c>
      <c r="P88" s="252">
        <f>ПрУП!G86</f>
        <v>0</v>
      </c>
      <c r="Q88" s="261"/>
      <c r="R88" s="261"/>
      <c r="S88" s="252">
        <f t="shared" si="4"/>
        <v>0</v>
      </c>
      <c r="T88" s="252"/>
      <c r="U88" s="252"/>
      <c r="V88" s="252"/>
      <c r="W88" s="252"/>
      <c r="X88" s="252"/>
      <c r="Y88" s="252"/>
      <c r="Z88" s="252"/>
      <c r="AA88" s="252"/>
      <c r="AB88" s="253">
        <f t="shared" ref="AB88:AB119" si="13">SUM(T88:AA88)</f>
        <v>0</v>
      </c>
      <c r="AC88" s="254">
        <f t="shared" ref="AC88:AC110" si="14">M88</f>
        <v>0</v>
      </c>
      <c r="AE88" s="248"/>
    </row>
    <row r="89" spans="1:31" ht="19.899999999999999" customHeight="1" x14ac:dyDescent="0.2">
      <c r="A89" s="234" t="str">
        <f>ПрУП!A88</f>
        <v>МДК.В.03.01</v>
      </c>
      <c r="B89" s="250" t="str">
        <f>ПрУП!B88</f>
        <v>Организация расчетов с бюджетом и внебюджетными фондами</v>
      </c>
      <c r="C89" s="249"/>
      <c r="D89" s="249"/>
      <c r="E89" s="249"/>
      <c r="F89" s="249"/>
      <c r="G89" s="249"/>
      <c r="H89" s="249"/>
      <c r="I89" s="249"/>
      <c r="J89" s="251"/>
      <c r="K89" s="252">
        <f>ПрУП!C88</f>
        <v>86</v>
      </c>
      <c r="L89" s="252">
        <f>K89*0.1</f>
        <v>8.6</v>
      </c>
      <c r="M89" s="252">
        <f>ПрУП!D88</f>
        <v>80</v>
      </c>
      <c r="N89" s="252">
        <f>M89-O89-P89</f>
        <v>40</v>
      </c>
      <c r="O89" s="252">
        <f>M89/2</f>
        <v>40</v>
      </c>
      <c r="P89" s="252">
        <f>ПрУП!G88</f>
        <v>0</v>
      </c>
      <c r="Q89" s="261"/>
      <c r="R89" s="261"/>
      <c r="S89" s="252">
        <f t="shared" ref="S89:S108" si="15">IF(OR(C89="Э",D89="Э",E89="Э",F89="Э",G89="Э",H89="Э",I89="Э",J89="Э"),6,0)</f>
        <v>0</v>
      </c>
      <c r="T89" s="252"/>
      <c r="U89" s="252"/>
      <c r="V89" s="252"/>
      <c r="W89" s="252"/>
      <c r="X89" s="252"/>
      <c r="Y89" s="252"/>
      <c r="Z89" s="252"/>
      <c r="AA89" s="252"/>
      <c r="AB89" s="253">
        <f t="shared" si="13"/>
        <v>0</v>
      </c>
      <c r="AC89" s="254">
        <f t="shared" si="14"/>
        <v>80</v>
      </c>
      <c r="AE89" s="248"/>
    </row>
    <row r="90" spans="1:31" ht="19.899999999999999" customHeight="1" x14ac:dyDescent="0.2">
      <c r="A90" s="234" t="str">
        <f>ПрУП!A89</f>
        <v>МДК.В.03.05</v>
      </c>
      <c r="B90" s="250">
        <f>ПрУП!B89</f>
        <v>0</v>
      </c>
      <c r="C90" s="249"/>
      <c r="D90" s="249"/>
      <c r="E90" s="249"/>
      <c r="F90" s="249"/>
      <c r="G90" s="249"/>
      <c r="H90" s="249"/>
      <c r="I90" s="249"/>
      <c r="J90" s="251"/>
      <c r="K90" s="252">
        <f>ПрУП!C89</f>
        <v>0</v>
      </c>
      <c r="L90" s="252">
        <f>K90*0.1</f>
        <v>0</v>
      </c>
      <c r="M90" s="252">
        <f>ПрУП!D89</f>
        <v>0</v>
      </c>
      <c r="N90" s="252">
        <f>M90-O90-P90</f>
        <v>0</v>
      </c>
      <c r="O90" s="252">
        <f>M90/2</f>
        <v>0</v>
      </c>
      <c r="P90" s="252">
        <f>ПрУП!G89</f>
        <v>0</v>
      </c>
      <c r="Q90" s="261"/>
      <c r="R90" s="261"/>
      <c r="S90" s="252">
        <f t="shared" si="15"/>
        <v>0</v>
      </c>
      <c r="T90" s="246"/>
      <c r="U90" s="246"/>
      <c r="V90" s="246"/>
      <c r="W90" s="246"/>
      <c r="X90" s="246"/>
      <c r="Y90" s="246"/>
      <c r="Z90" s="246"/>
      <c r="AA90" s="246"/>
      <c r="AB90" s="253">
        <f t="shared" si="13"/>
        <v>0</v>
      </c>
      <c r="AC90" s="254">
        <f t="shared" si="14"/>
        <v>0</v>
      </c>
      <c r="AE90" s="248"/>
    </row>
    <row r="91" spans="1:31" ht="19.899999999999999" customHeight="1" x14ac:dyDescent="0.3">
      <c r="A91" s="265" t="s">
        <v>72</v>
      </c>
      <c r="B91" s="266" t="str">
        <f>ПрУП!B90</f>
        <v xml:space="preserve">Учебная практика  </v>
      </c>
      <c r="C91" s="249"/>
      <c r="D91" s="249"/>
      <c r="E91" s="249"/>
      <c r="F91" s="249"/>
      <c r="G91" s="249"/>
      <c r="H91" s="249"/>
      <c r="I91" s="249"/>
      <c r="J91" s="251"/>
      <c r="K91" s="252">
        <f>ПрУП!C90</f>
        <v>0</v>
      </c>
      <c r="L91" s="252"/>
      <c r="M91" s="252">
        <f>K91</f>
        <v>0</v>
      </c>
      <c r="N91" s="252"/>
      <c r="O91" s="252"/>
      <c r="P91" s="252"/>
      <c r="Q91" s="261"/>
      <c r="R91" s="261"/>
      <c r="S91" s="252">
        <f t="shared" si="15"/>
        <v>0</v>
      </c>
      <c r="T91" s="246"/>
      <c r="U91" s="246"/>
      <c r="V91" s="246"/>
      <c r="W91" s="246"/>
      <c r="X91" s="246"/>
      <c r="Y91" s="246"/>
      <c r="Z91" s="246"/>
      <c r="AA91" s="246"/>
      <c r="AB91" s="253">
        <f t="shared" si="13"/>
        <v>0</v>
      </c>
      <c r="AC91" s="254">
        <f t="shared" si="14"/>
        <v>0</v>
      </c>
      <c r="AE91" s="248"/>
    </row>
    <row r="92" spans="1:31" ht="34.9" customHeight="1" x14ac:dyDescent="0.3">
      <c r="A92" s="267" t="s">
        <v>73</v>
      </c>
      <c r="B92" s="266" t="str">
        <f>ПрУП!B91</f>
        <v xml:space="preserve">Производственная  практика (по профилю специальности) </v>
      </c>
      <c r="C92" s="249"/>
      <c r="D92" s="249"/>
      <c r="E92" s="249"/>
      <c r="F92" s="249"/>
      <c r="G92" s="249"/>
      <c r="H92" s="249"/>
      <c r="I92" s="249"/>
      <c r="J92" s="251"/>
      <c r="K92" s="252">
        <f>ПрУП!C91</f>
        <v>72</v>
      </c>
      <c r="L92" s="252"/>
      <c r="M92" s="252">
        <f>K92</f>
        <v>72</v>
      </c>
      <c r="N92" s="252"/>
      <c r="O92" s="252"/>
      <c r="P92" s="252"/>
      <c r="Q92" s="261"/>
      <c r="R92" s="261"/>
      <c r="S92" s="252">
        <f t="shared" si="15"/>
        <v>0</v>
      </c>
      <c r="T92" s="246"/>
      <c r="U92" s="246"/>
      <c r="V92" s="246"/>
      <c r="W92" s="246"/>
      <c r="X92" s="246"/>
      <c r="Y92" s="246"/>
      <c r="Z92" s="246"/>
      <c r="AA92" s="246"/>
      <c r="AB92" s="253">
        <f t="shared" si="13"/>
        <v>0</v>
      </c>
      <c r="AC92" s="254">
        <f t="shared" si="14"/>
        <v>72</v>
      </c>
      <c r="AE92" s="248"/>
    </row>
    <row r="93" spans="1:31" ht="19.899999999999999" customHeight="1" x14ac:dyDescent="0.2">
      <c r="A93" s="234" t="s">
        <v>13</v>
      </c>
      <c r="B93" s="259" t="str">
        <f>ПрУП!B92</f>
        <v>Составление и использование бухгалтерской (финансовой) отчетности</v>
      </c>
      <c r="C93" s="260"/>
      <c r="D93" s="260"/>
      <c r="E93" s="260"/>
      <c r="F93" s="260"/>
      <c r="G93" s="260"/>
      <c r="H93" s="260"/>
      <c r="I93" s="260"/>
      <c r="J93" s="260"/>
      <c r="K93" s="244">
        <f>SUM(K94:K100)</f>
        <v>382</v>
      </c>
      <c r="L93" s="244">
        <f>SUM(L94:L100)</f>
        <v>31</v>
      </c>
      <c r="M93" s="244">
        <f>SUM(M94:M100)</f>
        <v>352</v>
      </c>
      <c r="N93" s="244">
        <f>SUM(N94:N100)</f>
        <v>120</v>
      </c>
      <c r="O93" s="244">
        <f>SUM(O94:O98)</f>
        <v>140</v>
      </c>
      <c r="P93" s="244">
        <f>SUM(P94:P98)</f>
        <v>20</v>
      </c>
      <c r="Q93" s="244">
        <f>Q99+Q100</f>
        <v>0</v>
      </c>
      <c r="R93" s="244"/>
      <c r="S93" s="252">
        <f t="shared" si="15"/>
        <v>0</v>
      </c>
      <c r="T93" s="252"/>
      <c r="U93" s="252"/>
      <c r="V93" s="252"/>
      <c r="W93" s="252"/>
      <c r="X93" s="252"/>
      <c r="Y93" s="252"/>
      <c r="Z93" s="252"/>
      <c r="AA93" s="252"/>
      <c r="AB93" s="253">
        <f t="shared" si="13"/>
        <v>0</v>
      </c>
      <c r="AC93" s="254">
        <f t="shared" si="14"/>
        <v>352</v>
      </c>
      <c r="AE93" s="248"/>
    </row>
    <row r="94" spans="1:31" ht="19.899999999999999" customHeight="1" x14ac:dyDescent="0.2">
      <c r="A94" s="234" t="str">
        <f>ПрУП!A94</f>
        <v>МДК.04.01</v>
      </c>
      <c r="B94" s="250" t="str">
        <f>ПрУП!B94</f>
        <v>Технология составления бухгалтерской отчетности</v>
      </c>
      <c r="C94" s="249"/>
      <c r="D94" s="249"/>
      <c r="E94" s="249"/>
      <c r="F94" s="249"/>
      <c r="G94" s="249"/>
      <c r="H94" s="249"/>
      <c r="I94" s="249"/>
      <c r="J94" s="251"/>
      <c r="K94" s="252">
        <f>ПрУП!C94</f>
        <v>100</v>
      </c>
      <c r="L94" s="252">
        <f>K94*0.1</f>
        <v>10</v>
      </c>
      <c r="M94" s="252">
        <f>ПрУП!D94</f>
        <v>90</v>
      </c>
      <c r="N94" s="252">
        <f>M94-O94-P94</f>
        <v>45</v>
      </c>
      <c r="O94" s="252">
        <f>M94/2</f>
        <v>45</v>
      </c>
      <c r="P94" s="252">
        <f>ПрУП!G94</f>
        <v>0</v>
      </c>
      <c r="Q94" s="261"/>
      <c r="R94" s="261"/>
      <c r="S94" s="252">
        <f t="shared" si="15"/>
        <v>0</v>
      </c>
      <c r="T94" s="252"/>
      <c r="U94" s="252"/>
      <c r="V94" s="252"/>
      <c r="W94" s="252"/>
      <c r="X94" s="252"/>
      <c r="Y94" s="252"/>
      <c r="Z94" s="252"/>
      <c r="AA94" s="252"/>
      <c r="AB94" s="253">
        <f t="shared" si="13"/>
        <v>0</v>
      </c>
      <c r="AC94" s="254">
        <f t="shared" si="14"/>
        <v>90</v>
      </c>
      <c r="AE94" s="248"/>
    </row>
    <row r="95" spans="1:31" ht="19.899999999999999" customHeight="1" x14ac:dyDescent="0.2">
      <c r="A95" s="234" t="str">
        <f>ПрУП!A95</f>
        <v>МДК.04.02</v>
      </c>
      <c r="B95" s="250" t="str">
        <f>ПрУП!B95</f>
        <v>Основы анализа бухгалтерской отчетности</v>
      </c>
      <c r="C95" s="249"/>
      <c r="D95" s="249"/>
      <c r="E95" s="249"/>
      <c r="F95" s="249"/>
      <c r="G95" s="249"/>
      <c r="H95" s="249"/>
      <c r="I95" s="249"/>
      <c r="J95" s="251"/>
      <c r="K95" s="252">
        <f>ПрУП!C95</f>
        <v>110</v>
      </c>
      <c r="L95" s="252">
        <f>K95*0.1</f>
        <v>11</v>
      </c>
      <c r="M95" s="252">
        <f>ПрУП!D95</f>
        <v>100</v>
      </c>
      <c r="N95" s="252">
        <f>M95-O95-P95</f>
        <v>30</v>
      </c>
      <c r="O95" s="252">
        <f>M95/2</f>
        <v>50</v>
      </c>
      <c r="P95" s="252">
        <f>ПрУП!G95</f>
        <v>20</v>
      </c>
      <c r="Q95" s="261"/>
      <c r="R95" s="261"/>
      <c r="S95" s="252">
        <f t="shared" si="15"/>
        <v>0</v>
      </c>
      <c r="T95" s="252"/>
      <c r="U95" s="252"/>
      <c r="V95" s="252"/>
      <c r="W95" s="252"/>
      <c r="X95" s="252"/>
      <c r="Y95" s="252"/>
      <c r="Z95" s="252"/>
      <c r="AA95" s="252"/>
      <c r="AB95" s="253">
        <f t="shared" si="13"/>
        <v>0</v>
      </c>
      <c r="AC95" s="254">
        <f t="shared" si="14"/>
        <v>100</v>
      </c>
      <c r="AE95" s="248"/>
    </row>
    <row r="96" spans="1:31" ht="19.899999999999999" customHeight="1" x14ac:dyDescent="0.2">
      <c r="A96" s="234" t="str">
        <f>ПрУП!A96</f>
        <v>МДК.04.03</v>
      </c>
      <c r="B96" s="250">
        <f>ПрУП!B96</f>
        <v>0</v>
      </c>
      <c r="C96" s="249"/>
      <c r="D96" s="249"/>
      <c r="E96" s="249"/>
      <c r="F96" s="249"/>
      <c r="G96" s="249"/>
      <c r="H96" s="249"/>
      <c r="I96" s="249"/>
      <c r="J96" s="251"/>
      <c r="K96" s="252">
        <f>ПрУП!C96</f>
        <v>0</v>
      </c>
      <c r="L96" s="252">
        <f>K96*0.1</f>
        <v>0</v>
      </c>
      <c r="M96" s="252">
        <f>ПрУП!D96</f>
        <v>0</v>
      </c>
      <c r="N96" s="252">
        <f>M96-O96-P96</f>
        <v>0</v>
      </c>
      <c r="O96" s="252">
        <f>M96/2</f>
        <v>0</v>
      </c>
      <c r="P96" s="252">
        <f>ПрУП!G96</f>
        <v>0</v>
      </c>
      <c r="Q96" s="261"/>
      <c r="R96" s="261"/>
      <c r="S96" s="252">
        <f t="shared" si="15"/>
        <v>0</v>
      </c>
      <c r="T96" s="252"/>
      <c r="U96" s="252"/>
      <c r="V96" s="252"/>
      <c r="W96" s="252"/>
      <c r="X96" s="252"/>
      <c r="Y96" s="252"/>
      <c r="Z96" s="252"/>
      <c r="AA96" s="252"/>
      <c r="AB96" s="253">
        <f t="shared" si="13"/>
        <v>0</v>
      </c>
      <c r="AC96" s="254">
        <f t="shared" si="14"/>
        <v>0</v>
      </c>
      <c r="AE96" s="248"/>
    </row>
    <row r="97" spans="1:31" ht="19.899999999999999" customHeight="1" x14ac:dyDescent="0.2">
      <c r="A97" s="258" t="str">
        <f>ПрУП!A98</f>
        <v>МДК.В.04.01</v>
      </c>
      <c r="B97" s="250" t="str">
        <f>ПрУП!B98</f>
        <v>Технология составления бухгалтерской отчетности</v>
      </c>
      <c r="C97" s="249"/>
      <c r="D97" s="249"/>
      <c r="E97" s="249"/>
      <c r="F97" s="249"/>
      <c r="G97" s="249"/>
      <c r="H97" s="249"/>
      <c r="I97" s="249"/>
      <c r="J97" s="251"/>
      <c r="K97" s="252">
        <f>ПрУП!C98</f>
        <v>40</v>
      </c>
      <c r="L97" s="252">
        <f>K97*0.1</f>
        <v>4</v>
      </c>
      <c r="M97" s="252">
        <f>ПрУП!D98</f>
        <v>36</v>
      </c>
      <c r="N97" s="252">
        <f>M97-O97-P97</f>
        <v>18</v>
      </c>
      <c r="O97" s="252">
        <f>M97/2</f>
        <v>18</v>
      </c>
      <c r="P97" s="252">
        <f>ПрУП!G98</f>
        <v>0</v>
      </c>
      <c r="Q97" s="261"/>
      <c r="R97" s="261"/>
      <c r="S97" s="252">
        <f t="shared" si="15"/>
        <v>0</v>
      </c>
      <c r="T97" s="252"/>
      <c r="U97" s="252"/>
      <c r="V97" s="252"/>
      <c r="W97" s="252"/>
      <c r="X97" s="252"/>
      <c r="Y97" s="252"/>
      <c r="Z97" s="252"/>
      <c r="AA97" s="252"/>
      <c r="AB97" s="253">
        <f t="shared" si="13"/>
        <v>0</v>
      </c>
      <c r="AC97" s="254">
        <f t="shared" si="14"/>
        <v>36</v>
      </c>
      <c r="AE97" s="248"/>
    </row>
    <row r="98" spans="1:31" s="262" customFormat="1" ht="19.899999999999999" customHeight="1" x14ac:dyDescent="0.2">
      <c r="A98" s="258" t="str">
        <f>ПрУП!A99</f>
        <v>МДК.В.04.02</v>
      </c>
      <c r="B98" s="250" t="str">
        <f>ПрУП!B99</f>
        <v>Основы анализа бухгалтерской отчетности</v>
      </c>
      <c r="C98" s="249"/>
      <c r="D98" s="249"/>
      <c r="E98" s="249"/>
      <c r="F98" s="249"/>
      <c r="G98" s="249"/>
      <c r="H98" s="249"/>
      <c r="I98" s="249"/>
      <c r="J98" s="268"/>
      <c r="K98" s="252">
        <f>ПрУП!C99</f>
        <v>60</v>
      </c>
      <c r="L98" s="252">
        <f>K98*0.1</f>
        <v>6</v>
      </c>
      <c r="M98" s="252">
        <f>ПрУП!D99</f>
        <v>54</v>
      </c>
      <c r="N98" s="252">
        <f>M98-O98-P98</f>
        <v>27</v>
      </c>
      <c r="O98" s="252">
        <f>M98/2</f>
        <v>27</v>
      </c>
      <c r="P98" s="252">
        <f>ПрУП!G99</f>
        <v>0</v>
      </c>
      <c r="Q98" s="261"/>
      <c r="R98" s="261"/>
      <c r="S98" s="252">
        <f t="shared" si="15"/>
        <v>0</v>
      </c>
      <c r="T98" s="261"/>
      <c r="U98" s="261"/>
      <c r="V98" s="261"/>
      <c r="W98" s="261"/>
      <c r="X98" s="261"/>
      <c r="Y98" s="261"/>
      <c r="Z98" s="261"/>
      <c r="AA98" s="261"/>
      <c r="AB98" s="253">
        <f t="shared" si="13"/>
        <v>0</v>
      </c>
      <c r="AC98" s="254">
        <f t="shared" si="14"/>
        <v>54</v>
      </c>
      <c r="AE98" s="248"/>
    </row>
    <row r="99" spans="1:31" s="262" customFormat="1" ht="19.899999999999999" customHeight="1" x14ac:dyDescent="0.3">
      <c r="A99" s="265" t="s">
        <v>74</v>
      </c>
      <c r="B99" s="266" t="str">
        <f>ПрУП!B100</f>
        <v xml:space="preserve">Учебная практика  </v>
      </c>
      <c r="C99" s="249"/>
      <c r="D99" s="249"/>
      <c r="E99" s="249"/>
      <c r="F99" s="249"/>
      <c r="G99" s="249"/>
      <c r="H99" s="249"/>
      <c r="I99" s="249"/>
      <c r="J99" s="268"/>
      <c r="K99" s="252">
        <f>ПрУП!C100</f>
        <v>0</v>
      </c>
      <c r="L99" s="252"/>
      <c r="M99" s="261">
        <f>K99</f>
        <v>0</v>
      </c>
      <c r="N99" s="261"/>
      <c r="O99" s="252"/>
      <c r="P99" s="261"/>
      <c r="Q99" s="261"/>
      <c r="R99" s="261"/>
      <c r="S99" s="252">
        <f t="shared" si="15"/>
        <v>0</v>
      </c>
      <c r="T99" s="261"/>
      <c r="U99" s="261"/>
      <c r="V99" s="261"/>
      <c r="W99" s="261"/>
      <c r="X99" s="261"/>
      <c r="Y99" s="261"/>
      <c r="Z99" s="261"/>
      <c r="AA99" s="261"/>
      <c r="AB99" s="253">
        <f t="shared" si="13"/>
        <v>0</v>
      </c>
      <c r="AC99" s="254">
        <f t="shared" si="14"/>
        <v>0</v>
      </c>
      <c r="AE99" s="248"/>
    </row>
    <row r="100" spans="1:31" s="262" customFormat="1" ht="34.9" customHeight="1" x14ac:dyDescent="0.3">
      <c r="A100" s="267" t="s">
        <v>75</v>
      </c>
      <c r="B100" s="266" t="str">
        <f>ПрУП!B101</f>
        <v xml:space="preserve">Производственная  практика (по профилю специальности) </v>
      </c>
      <c r="C100" s="249"/>
      <c r="D100" s="249"/>
      <c r="E100" s="249"/>
      <c r="F100" s="249"/>
      <c r="G100" s="249"/>
      <c r="H100" s="249"/>
      <c r="I100" s="249"/>
      <c r="J100" s="268"/>
      <c r="K100" s="252">
        <f>ПрУП!C101</f>
        <v>72</v>
      </c>
      <c r="L100" s="252"/>
      <c r="M100" s="261">
        <f>K100</f>
        <v>72</v>
      </c>
      <c r="N100" s="261"/>
      <c r="O100" s="252"/>
      <c r="P100" s="261"/>
      <c r="Q100" s="261"/>
      <c r="R100" s="261"/>
      <c r="S100" s="252">
        <f t="shared" si="15"/>
        <v>0</v>
      </c>
      <c r="T100" s="261"/>
      <c r="U100" s="261"/>
      <c r="V100" s="261"/>
      <c r="W100" s="261"/>
      <c r="X100" s="261"/>
      <c r="Y100" s="261"/>
      <c r="Z100" s="261"/>
      <c r="AA100" s="261"/>
      <c r="AB100" s="253">
        <f t="shared" si="13"/>
        <v>0</v>
      </c>
      <c r="AC100" s="254">
        <f t="shared" si="14"/>
        <v>72</v>
      </c>
      <c r="AE100" s="248"/>
    </row>
    <row r="101" spans="1:31" s="262" customFormat="1" ht="55.15" customHeight="1" x14ac:dyDescent="0.2">
      <c r="A101" s="258" t="str">
        <f>ПрУП!A102</f>
        <v>ПМ.05</v>
      </c>
      <c r="B101" s="266" t="str">
        <f>ПрУП!B102</f>
        <v>Освоение работ по должности служащего: 23369 Кассир</v>
      </c>
      <c r="C101" s="260"/>
      <c r="D101" s="260"/>
      <c r="E101" s="260"/>
      <c r="F101" s="260"/>
      <c r="G101" s="260"/>
      <c r="H101" s="260"/>
      <c r="I101" s="260"/>
      <c r="J101" s="260"/>
      <c r="K101" s="244">
        <f>SUM(K102:K108)</f>
        <v>394</v>
      </c>
      <c r="L101" s="244">
        <f>SUM(L102:L108)</f>
        <v>25</v>
      </c>
      <c r="M101" s="244">
        <f>SUM(M102:M108)</f>
        <v>368</v>
      </c>
      <c r="N101" s="244">
        <f>SUM(N102:N108)</f>
        <v>112</v>
      </c>
      <c r="O101" s="244">
        <f>SUM(O102:O106)</f>
        <v>112</v>
      </c>
      <c r="P101" s="244">
        <f>SUM(P102:P106)</f>
        <v>0</v>
      </c>
      <c r="Q101" s="244">
        <f>Q107+Q108</f>
        <v>0</v>
      </c>
      <c r="R101" s="244"/>
      <c r="S101" s="252">
        <f t="shared" si="15"/>
        <v>0</v>
      </c>
      <c r="T101" s="261"/>
      <c r="U101" s="261"/>
      <c r="V101" s="261"/>
      <c r="W101" s="261"/>
      <c r="X101" s="261"/>
      <c r="Y101" s="261"/>
      <c r="Z101" s="261"/>
      <c r="AA101" s="261"/>
      <c r="AB101" s="253">
        <f t="shared" si="13"/>
        <v>0</v>
      </c>
      <c r="AC101" s="254">
        <f t="shared" si="14"/>
        <v>368</v>
      </c>
      <c r="AE101" s="248"/>
    </row>
    <row r="102" spans="1:31" s="262" customFormat="1" ht="19.899999999999999" customHeight="1" x14ac:dyDescent="0.2">
      <c r="A102" s="234">
        <f>ПрУП!A104</f>
        <v>0</v>
      </c>
      <c r="B102" s="250" t="str">
        <f>ПрУП!B94</f>
        <v>Технология составления бухгалтерской отчетности</v>
      </c>
      <c r="C102" s="249"/>
      <c r="D102" s="249"/>
      <c r="E102" s="249"/>
      <c r="F102" s="249"/>
      <c r="G102" s="249"/>
      <c r="H102" s="249"/>
      <c r="I102" s="249"/>
      <c r="J102" s="268"/>
      <c r="K102" s="261">
        <f>ПрУП!C104</f>
        <v>0</v>
      </c>
      <c r="L102" s="261">
        <f>K102*0.1</f>
        <v>0</v>
      </c>
      <c r="M102" s="252">
        <f>ПрУП!D104</f>
        <v>0</v>
      </c>
      <c r="N102" s="252">
        <f>M102-O102-P102</f>
        <v>0</v>
      </c>
      <c r="O102" s="261">
        <f>M102/2</f>
        <v>0</v>
      </c>
      <c r="P102" s="261">
        <f>ПрУП!G104</f>
        <v>0</v>
      </c>
      <c r="Q102" s="261"/>
      <c r="R102" s="261"/>
      <c r="S102" s="252">
        <f t="shared" si="15"/>
        <v>0</v>
      </c>
      <c r="T102" s="261"/>
      <c r="U102" s="261"/>
      <c r="V102" s="261"/>
      <c r="W102" s="261"/>
      <c r="X102" s="261"/>
      <c r="Y102" s="261"/>
      <c r="Z102" s="261"/>
      <c r="AA102" s="261"/>
      <c r="AB102" s="253">
        <f t="shared" si="13"/>
        <v>0</v>
      </c>
      <c r="AC102" s="254">
        <f t="shared" si="14"/>
        <v>0</v>
      </c>
      <c r="AE102" s="248"/>
    </row>
    <row r="103" spans="1:31" s="262" customFormat="1" ht="19.899999999999999" customHeight="1" x14ac:dyDescent="0.2">
      <c r="A103" s="234" t="e">
        <f>ПрУП!A105</f>
        <v>#REF!</v>
      </c>
      <c r="B103" s="250" t="str">
        <f>ПрУП!B95</f>
        <v>Основы анализа бухгалтерской отчетности</v>
      </c>
      <c r="C103" s="249"/>
      <c r="D103" s="249"/>
      <c r="E103" s="249"/>
      <c r="F103" s="249"/>
      <c r="G103" s="249"/>
      <c r="H103" s="249"/>
      <c r="I103" s="249"/>
      <c r="J103" s="268"/>
      <c r="K103" s="261">
        <f>ПрУП!C105</f>
        <v>0</v>
      </c>
      <c r="L103" s="261">
        <f>K103*0.1</f>
        <v>0</v>
      </c>
      <c r="M103" s="252">
        <f>ПрУП!D105</f>
        <v>0</v>
      </c>
      <c r="N103" s="252">
        <f>M103-O103-P103</f>
        <v>0</v>
      </c>
      <c r="O103" s="261">
        <f>M103/2</f>
        <v>0</v>
      </c>
      <c r="P103" s="261">
        <f>ПрУП!G105</f>
        <v>0</v>
      </c>
      <c r="Q103" s="261"/>
      <c r="R103" s="261"/>
      <c r="S103" s="252">
        <f t="shared" si="15"/>
        <v>0</v>
      </c>
      <c r="T103" s="261"/>
      <c r="U103" s="261"/>
      <c r="V103" s="261"/>
      <c r="W103" s="261"/>
      <c r="X103" s="261"/>
      <c r="Y103" s="261"/>
      <c r="Z103" s="261"/>
      <c r="AA103" s="261"/>
      <c r="AB103" s="253">
        <f t="shared" si="13"/>
        <v>0</v>
      </c>
      <c r="AC103" s="254">
        <f t="shared" si="14"/>
        <v>0</v>
      </c>
      <c r="AE103" s="248"/>
    </row>
    <row r="104" spans="1:31" s="262" customFormat="1" ht="19.899999999999999" customHeight="1" x14ac:dyDescent="0.2">
      <c r="A104" s="234" t="e">
        <f>ПрУП!A106</f>
        <v>#REF!</v>
      </c>
      <c r="B104" s="250">
        <f>ПрУП!B96</f>
        <v>0</v>
      </c>
      <c r="C104" s="249"/>
      <c r="D104" s="249"/>
      <c r="E104" s="249"/>
      <c r="F104" s="249"/>
      <c r="G104" s="249"/>
      <c r="H104" s="249"/>
      <c r="I104" s="249"/>
      <c r="J104" s="251"/>
      <c r="K104" s="261">
        <f>ПрУП!C106</f>
        <v>0</v>
      </c>
      <c r="L104" s="261">
        <f>K104*0.1</f>
        <v>0</v>
      </c>
      <c r="M104" s="252">
        <f>ПрУП!D106</f>
        <v>0</v>
      </c>
      <c r="N104" s="252">
        <f>M104-O104-P104</f>
        <v>0</v>
      </c>
      <c r="O104" s="261">
        <f>M104/2</f>
        <v>0</v>
      </c>
      <c r="P104" s="261">
        <f>ПрУП!G106</f>
        <v>0</v>
      </c>
      <c r="Q104" s="261"/>
      <c r="R104" s="261"/>
      <c r="S104" s="252">
        <f t="shared" si="15"/>
        <v>0</v>
      </c>
      <c r="T104" s="261"/>
      <c r="U104" s="261"/>
      <c r="V104" s="261"/>
      <c r="W104" s="261"/>
      <c r="X104" s="261"/>
      <c r="Y104" s="261"/>
      <c r="Z104" s="261"/>
      <c r="AA104" s="261"/>
      <c r="AB104" s="253">
        <f t="shared" si="13"/>
        <v>0</v>
      </c>
      <c r="AC104" s="254">
        <f t="shared" si="14"/>
        <v>0</v>
      </c>
      <c r="AE104" s="248"/>
    </row>
    <row r="105" spans="1:31" s="262" customFormat="1" ht="19.899999999999999" customHeight="1" x14ac:dyDescent="0.2">
      <c r="A105" s="234" t="str">
        <f>ПрУП!A108</f>
        <v>МДК.В.05.01</v>
      </c>
      <c r="B105" s="250" t="str">
        <f>ПрУП!B108</f>
        <v>Организация работы кассира</v>
      </c>
      <c r="C105" s="249"/>
      <c r="D105" s="249"/>
      <c r="E105" s="249"/>
      <c r="F105" s="249"/>
      <c r="G105" s="249"/>
      <c r="H105" s="249"/>
      <c r="I105" s="249"/>
      <c r="J105" s="251"/>
      <c r="K105" s="261">
        <f>ПрУП!C108</f>
        <v>250</v>
      </c>
      <c r="L105" s="261">
        <f>K105*0.1</f>
        <v>25</v>
      </c>
      <c r="M105" s="252">
        <f>ПрУП!D108</f>
        <v>224</v>
      </c>
      <c r="N105" s="252">
        <f>M105-O105-P105</f>
        <v>112</v>
      </c>
      <c r="O105" s="261">
        <f>M105/2</f>
        <v>112</v>
      </c>
      <c r="P105" s="261">
        <f>ПрУП!G108</f>
        <v>0</v>
      </c>
      <c r="Q105" s="261"/>
      <c r="R105" s="261"/>
      <c r="S105" s="252">
        <f t="shared" si="15"/>
        <v>0</v>
      </c>
      <c r="T105" s="261"/>
      <c r="U105" s="261"/>
      <c r="V105" s="261"/>
      <c r="W105" s="261"/>
      <c r="X105" s="261"/>
      <c r="Y105" s="261"/>
      <c r="Z105" s="261"/>
      <c r="AA105" s="261"/>
      <c r="AB105" s="253">
        <f t="shared" si="13"/>
        <v>0</v>
      </c>
      <c r="AC105" s="254">
        <f t="shared" si="14"/>
        <v>224</v>
      </c>
      <c r="AE105" s="248"/>
    </row>
    <row r="106" spans="1:31" s="262" customFormat="1" ht="19.899999999999999" customHeight="1" x14ac:dyDescent="0.2">
      <c r="A106" s="234" t="str">
        <f>ПрУП!A109</f>
        <v>МДК.В.05.05</v>
      </c>
      <c r="B106" s="250">
        <f>ПрУП!B109</f>
        <v>0</v>
      </c>
      <c r="C106" s="249"/>
      <c r="D106" s="249"/>
      <c r="E106" s="249"/>
      <c r="F106" s="249"/>
      <c r="G106" s="249"/>
      <c r="H106" s="249"/>
      <c r="I106" s="249"/>
      <c r="J106" s="251"/>
      <c r="K106" s="261">
        <f>ПрУП!C109</f>
        <v>0</v>
      </c>
      <c r="L106" s="261">
        <f>K106*0.1</f>
        <v>0</v>
      </c>
      <c r="M106" s="252">
        <f>ПрУП!D109</f>
        <v>0</v>
      </c>
      <c r="N106" s="252">
        <f>M106-O106-P106</f>
        <v>0</v>
      </c>
      <c r="O106" s="261">
        <f>M106/2</f>
        <v>0</v>
      </c>
      <c r="P106" s="261">
        <f>ПрУП!G109</f>
        <v>0</v>
      </c>
      <c r="Q106" s="261"/>
      <c r="R106" s="261"/>
      <c r="S106" s="252">
        <f t="shared" si="15"/>
        <v>0</v>
      </c>
      <c r="T106" s="261"/>
      <c r="U106" s="261"/>
      <c r="V106" s="261"/>
      <c r="W106" s="261"/>
      <c r="X106" s="261"/>
      <c r="Y106" s="261"/>
      <c r="Z106" s="261"/>
      <c r="AA106" s="261"/>
      <c r="AB106" s="253">
        <f t="shared" si="13"/>
        <v>0</v>
      </c>
      <c r="AC106" s="254">
        <f t="shared" si="14"/>
        <v>0</v>
      </c>
      <c r="AE106" s="248"/>
    </row>
    <row r="107" spans="1:31" s="262" customFormat="1" ht="19.899999999999999" customHeight="1" x14ac:dyDescent="0.3">
      <c r="A107" s="265" t="s">
        <v>72</v>
      </c>
      <c r="B107" s="266" t="str">
        <f>ПрУП!B110</f>
        <v xml:space="preserve">Учебная практика  </v>
      </c>
      <c r="C107" s="249"/>
      <c r="D107" s="249"/>
      <c r="E107" s="249"/>
      <c r="F107" s="249"/>
      <c r="G107" s="249"/>
      <c r="H107" s="249"/>
      <c r="I107" s="249"/>
      <c r="J107" s="251"/>
      <c r="K107" s="261">
        <f>ПрУП!C110</f>
        <v>72</v>
      </c>
      <c r="L107" s="261"/>
      <c r="M107" s="252">
        <f>K107</f>
        <v>72</v>
      </c>
      <c r="N107" s="252"/>
      <c r="O107" s="252"/>
      <c r="P107" s="261"/>
      <c r="Q107" s="261"/>
      <c r="R107" s="261"/>
      <c r="S107" s="252">
        <f t="shared" si="15"/>
        <v>0</v>
      </c>
      <c r="T107" s="261"/>
      <c r="U107" s="261"/>
      <c r="V107" s="261"/>
      <c r="W107" s="261"/>
      <c r="X107" s="261"/>
      <c r="Y107" s="261"/>
      <c r="Z107" s="261"/>
      <c r="AA107" s="261"/>
      <c r="AB107" s="253">
        <f t="shared" si="13"/>
        <v>0</v>
      </c>
      <c r="AC107" s="254">
        <f t="shared" si="14"/>
        <v>72</v>
      </c>
      <c r="AE107" s="248"/>
    </row>
    <row r="108" spans="1:31" s="262" customFormat="1" ht="34.9" customHeight="1" x14ac:dyDescent="0.3">
      <c r="A108" s="267" t="s">
        <v>77</v>
      </c>
      <c r="B108" s="266" t="str">
        <f>ПрУП!B111</f>
        <v xml:space="preserve">Производственная  практика (по профилю специальности) </v>
      </c>
      <c r="C108" s="249"/>
      <c r="D108" s="249"/>
      <c r="E108" s="249"/>
      <c r="F108" s="249"/>
      <c r="G108" s="249"/>
      <c r="H108" s="249"/>
      <c r="I108" s="249"/>
      <c r="J108" s="251"/>
      <c r="K108" s="261">
        <f>ПрУП!C111</f>
        <v>72</v>
      </c>
      <c r="L108" s="261"/>
      <c r="M108" s="252">
        <f>K108</f>
        <v>72</v>
      </c>
      <c r="N108" s="252"/>
      <c r="O108" s="252"/>
      <c r="P108" s="261"/>
      <c r="Q108" s="261"/>
      <c r="R108" s="261"/>
      <c r="S108" s="252">
        <f t="shared" si="15"/>
        <v>0</v>
      </c>
      <c r="T108" s="261"/>
      <c r="U108" s="261"/>
      <c r="V108" s="261"/>
      <c r="W108" s="261"/>
      <c r="X108" s="261"/>
      <c r="Y108" s="261"/>
      <c r="Z108" s="261"/>
      <c r="AA108" s="261"/>
      <c r="AB108" s="253">
        <f t="shared" si="13"/>
        <v>0</v>
      </c>
      <c r="AC108" s="254">
        <f t="shared" si="14"/>
        <v>72</v>
      </c>
      <c r="AE108" s="248"/>
    </row>
    <row r="109" spans="1:31" s="262" customFormat="1" ht="19.899999999999999" customHeight="1" x14ac:dyDescent="0.3">
      <c r="A109" s="269"/>
      <c r="B109" s="270" t="s">
        <v>156</v>
      </c>
      <c r="C109" s="506"/>
      <c r="D109" s="506"/>
      <c r="E109" s="506"/>
      <c r="F109" s="506"/>
      <c r="G109" s="506"/>
      <c r="H109" s="506"/>
      <c r="I109" s="506"/>
      <c r="J109" s="506"/>
      <c r="K109" s="244" t="e">
        <f t="shared" ref="K109:P109" si="16">K23+K34+K40+K68-K75-K76-K83-K84-K91-K92-K99-K100-K107-K108</f>
        <v>#REF!</v>
      </c>
      <c r="L109" s="244" t="e">
        <f t="shared" si="16"/>
        <v>#REF!</v>
      </c>
      <c r="M109" s="244" t="e">
        <f t="shared" si="16"/>
        <v>#REF!</v>
      </c>
      <c r="N109" s="244" t="e">
        <f t="shared" si="16"/>
        <v>#REF!</v>
      </c>
      <c r="O109" s="244">
        <f t="shared" si="16"/>
        <v>448</v>
      </c>
      <c r="P109" s="244">
        <f t="shared" si="16"/>
        <v>40</v>
      </c>
      <c r="Q109" s="244"/>
      <c r="R109" s="244"/>
      <c r="S109" s="244"/>
      <c r="T109" s="244">
        <f t="shared" ref="T109:AA109" si="17">SUM(T23:T108)-T75-T76-T83-T84-T91-T92-T99-T100-T107-T108</f>
        <v>0</v>
      </c>
      <c r="U109" s="244">
        <f t="shared" si="17"/>
        <v>0</v>
      </c>
      <c r="V109" s="244">
        <f t="shared" si="17"/>
        <v>0</v>
      </c>
      <c r="W109" s="244">
        <f t="shared" si="17"/>
        <v>0</v>
      </c>
      <c r="X109" s="244">
        <f t="shared" si="17"/>
        <v>0</v>
      </c>
      <c r="Y109" s="244">
        <f t="shared" si="17"/>
        <v>0</v>
      </c>
      <c r="Z109" s="244">
        <f t="shared" si="17"/>
        <v>0</v>
      </c>
      <c r="AA109" s="244">
        <f t="shared" si="17"/>
        <v>0</v>
      </c>
      <c r="AB109" s="253">
        <f t="shared" si="13"/>
        <v>0</v>
      </c>
      <c r="AC109" s="254" t="e">
        <f t="shared" si="14"/>
        <v>#REF!</v>
      </c>
      <c r="AE109" s="248"/>
    </row>
    <row r="110" spans="1:31" s="262" customFormat="1" ht="19.899999999999999" customHeight="1" x14ac:dyDescent="0.3">
      <c r="A110" s="269"/>
      <c r="B110" s="271" t="s">
        <v>51</v>
      </c>
      <c r="C110" s="507"/>
      <c r="D110" s="507"/>
      <c r="E110" s="507"/>
      <c r="F110" s="507"/>
      <c r="G110" s="507"/>
      <c r="H110" s="507"/>
      <c r="I110" s="507"/>
      <c r="J110" s="507"/>
      <c r="K110" s="244" t="e">
        <f t="shared" ref="K110:P110" si="18">K23+K34+K40+K68</f>
        <v>#REF!</v>
      </c>
      <c r="L110" s="244" t="e">
        <f t="shared" si="18"/>
        <v>#REF!</v>
      </c>
      <c r="M110" s="244" t="e">
        <f t="shared" si="18"/>
        <v>#REF!</v>
      </c>
      <c r="N110" s="244" t="e">
        <f t="shared" si="18"/>
        <v>#REF!</v>
      </c>
      <c r="O110" s="244">
        <f t="shared" si="18"/>
        <v>448</v>
      </c>
      <c r="P110" s="244">
        <f t="shared" si="18"/>
        <v>40</v>
      </c>
      <c r="Q110" s="244"/>
      <c r="R110" s="244"/>
      <c r="S110" s="244"/>
      <c r="T110" s="244">
        <f t="shared" ref="T110:AA110" si="19">SUM(T24:T108)</f>
        <v>0</v>
      </c>
      <c r="U110" s="244">
        <f t="shared" si="19"/>
        <v>0</v>
      </c>
      <c r="V110" s="244">
        <f t="shared" si="19"/>
        <v>0</v>
      </c>
      <c r="W110" s="244">
        <f t="shared" si="19"/>
        <v>0</v>
      </c>
      <c r="X110" s="244">
        <f t="shared" si="19"/>
        <v>0</v>
      </c>
      <c r="Y110" s="244">
        <f t="shared" si="19"/>
        <v>0</v>
      </c>
      <c r="Z110" s="244">
        <f t="shared" si="19"/>
        <v>0</v>
      </c>
      <c r="AA110" s="244">
        <f t="shared" si="19"/>
        <v>0</v>
      </c>
      <c r="AB110" s="253">
        <f t="shared" si="13"/>
        <v>0</v>
      </c>
      <c r="AC110" s="254" t="e">
        <f t="shared" si="14"/>
        <v>#REF!</v>
      </c>
      <c r="AE110" s="248"/>
    </row>
    <row r="111" spans="1:31" s="262" customFormat="1" ht="34.9" customHeight="1" x14ac:dyDescent="0.3">
      <c r="A111" s="272" t="s">
        <v>6</v>
      </c>
      <c r="B111" s="273" t="str">
        <f>ПрУП!B116</f>
        <v>Производственная практика (преддипломная)</v>
      </c>
      <c r="C111" s="510"/>
      <c r="D111" s="511"/>
      <c r="E111" s="511"/>
      <c r="F111" s="511"/>
      <c r="G111" s="511"/>
      <c r="H111" s="511"/>
      <c r="I111" s="511"/>
      <c r="J111" s="512"/>
      <c r="K111" s="261"/>
      <c r="L111" s="252"/>
      <c r="M111" s="252"/>
      <c r="N111" s="252"/>
      <c r="O111" s="252"/>
      <c r="P111" s="261"/>
      <c r="Q111" s="261"/>
      <c r="R111" s="261"/>
      <c r="S111" s="261"/>
      <c r="T111" s="261"/>
      <c r="U111" s="261"/>
      <c r="V111" s="261"/>
      <c r="W111" s="261"/>
      <c r="X111" s="261"/>
      <c r="Y111" s="261"/>
      <c r="Z111" s="261"/>
      <c r="AA111" s="261"/>
      <c r="AB111" s="253">
        <f t="shared" si="13"/>
        <v>0</v>
      </c>
      <c r="AC111" s="274"/>
      <c r="AE111" s="248"/>
    </row>
    <row r="112" spans="1:31" s="262" customFormat="1" ht="19.899999999999999" customHeight="1" x14ac:dyDescent="0.3">
      <c r="A112" s="272" t="s">
        <v>3</v>
      </c>
      <c r="B112" s="273" t="s">
        <v>96</v>
      </c>
      <c r="C112" s="510"/>
      <c r="D112" s="511"/>
      <c r="E112" s="511"/>
      <c r="F112" s="511"/>
      <c r="G112" s="511"/>
      <c r="H112" s="511"/>
      <c r="I112" s="511"/>
      <c r="J112" s="512"/>
      <c r="K112" s="261"/>
      <c r="L112" s="252"/>
      <c r="M112" s="252"/>
      <c r="N112" s="252"/>
      <c r="O112" s="252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  <c r="AA112" s="261"/>
      <c r="AB112" s="253">
        <f t="shared" si="13"/>
        <v>0</v>
      </c>
      <c r="AC112" s="274"/>
      <c r="AE112" s="248"/>
    </row>
    <row r="113" spans="1:40" s="262" customFormat="1" ht="19.899999999999999" customHeight="1" x14ac:dyDescent="0.3">
      <c r="A113" s="536" t="s">
        <v>206</v>
      </c>
      <c r="B113" s="537"/>
      <c r="C113" s="537"/>
      <c r="D113" s="537"/>
      <c r="E113" s="537"/>
      <c r="F113" s="537"/>
      <c r="G113" s="537"/>
      <c r="H113" s="537"/>
      <c r="I113" s="537"/>
      <c r="J113" s="537"/>
      <c r="K113" s="537"/>
      <c r="L113" s="538"/>
      <c r="M113" s="531" t="s">
        <v>51</v>
      </c>
      <c r="N113" s="275"/>
      <c r="O113" s="513" t="s">
        <v>131</v>
      </c>
      <c r="P113" s="514"/>
      <c r="Q113" s="514"/>
      <c r="R113" s="514"/>
      <c r="S113" s="515"/>
      <c r="T113" s="244">
        <f t="shared" ref="T113:AA113" si="20">T109</f>
        <v>0</v>
      </c>
      <c r="U113" s="244">
        <f t="shared" si="20"/>
        <v>0</v>
      </c>
      <c r="V113" s="244">
        <f t="shared" si="20"/>
        <v>0</v>
      </c>
      <c r="W113" s="244">
        <f t="shared" si="20"/>
        <v>0</v>
      </c>
      <c r="X113" s="244">
        <f>X109</f>
        <v>0</v>
      </c>
      <c r="Y113" s="244">
        <f>Y109</f>
        <v>0</v>
      </c>
      <c r="Z113" s="244">
        <f t="shared" si="20"/>
        <v>0</v>
      </c>
      <c r="AA113" s="244">
        <f t="shared" si="20"/>
        <v>0</v>
      </c>
      <c r="AB113" s="253">
        <f t="shared" si="13"/>
        <v>0</v>
      </c>
      <c r="AC113" s="274"/>
      <c r="AE113" s="248"/>
    </row>
    <row r="114" spans="1:40" s="262" customFormat="1" ht="19.899999999999999" customHeight="1" x14ac:dyDescent="0.3">
      <c r="A114" s="491" t="s">
        <v>96</v>
      </c>
      <c r="B114" s="492"/>
      <c r="C114" s="492"/>
      <c r="D114" s="492"/>
      <c r="E114" s="492"/>
      <c r="F114" s="492"/>
      <c r="G114" s="492"/>
      <c r="H114" s="492"/>
      <c r="I114" s="492"/>
      <c r="J114" s="492"/>
      <c r="K114" s="492"/>
      <c r="L114" s="493"/>
      <c r="M114" s="532"/>
      <c r="N114" s="276"/>
      <c r="O114" s="539" t="s">
        <v>150</v>
      </c>
      <c r="P114" s="540"/>
      <c r="Q114" s="540"/>
      <c r="R114" s="540"/>
      <c r="S114" s="541"/>
      <c r="T114" s="261">
        <f>T75+T83+T91+T99+T107</f>
        <v>0</v>
      </c>
      <c r="U114" s="261">
        <f t="shared" ref="U114:AA115" si="21">U75+U83+U91+U99+U107</f>
        <v>0</v>
      </c>
      <c r="V114" s="261">
        <f t="shared" si="21"/>
        <v>0</v>
      </c>
      <c r="W114" s="261">
        <f t="shared" si="21"/>
        <v>0</v>
      </c>
      <c r="X114" s="261">
        <f>X75+X83+X91+X99+X107</f>
        <v>0</v>
      </c>
      <c r="Y114" s="261">
        <f>Y75+Y83+Y91+Y99+Y107</f>
        <v>0</v>
      </c>
      <c r="Z114" s="261">
        <f t="shared" si="21"/>
        <v>0</v>
      </c>
      <c r="AA114" s="261">
        <f t="shared" si="21"/>
        <v>0</v>
      </c>
      <c r="AB114" s="253">
        <f t="shared" si="13"/>
        <v>0</v>
      </c>
      <c r="AC114" s="274"/>
      <c r="AE114" s="248"/>
    </row>
    <row r="115" spans="1:40" s="262" customFormat="1" ht="20.45" customHeight="1" x14ac:dyDescent="0.3">
      <c r="A115" s="491" t="s">
        <v>207</v>
      </c>
      <c r="B115" s="492"/>
      <c r="C115" s="492"/>
      <c r="D115" s="492"/>
      <c r="E115" s="492"/>
      <c r="F115" s="492"/>
      <c r="G115" s="492"/>
      <c r="H115" s="492"/>
      <c r="I115" s="492"/>
      <c r="J115" s="492"/>
      <c r="K115" s="492"/>
      <c r="L115" s="493"/>
      <c r="M115" s="532"/>
      <c r="N115" s="277"/>
      <c r="O115" s="539" t="s">
        <v>149</v>
      </c>
      <c r="P115" s="540"/>
      <c r="Q115" s="540"/>
      <c r="R115" s="540"/>
      <c r="S115" s="541"/>
      <c r="T115" s="261">
        <f>T76+T84+T92+T100+T108</f>
        <v>0</v>
      </c>
      <c r="U115" s="261">
        <f t="shared" si="21"/>
        <v>0</v>
      </c>
      <c r="V115" s="261">
        <f t="shared" si="21"/>
        <v>0</v>
      </c>
      <c r="W115" s="261">
        <f t="shared" si="21"/>
        <v>0</v>
      </c>
      <c r="X115" s="261">
        <f>X76+X84+X92+X100+X108</f>
        <v>0</v>
      </c>
      <c r="Y115" s="261">
        <f>Y76+Y84+Y92+Y100+Y108</f>
        <v>0</v>
      </c>
      <c r="Z115" s="261">
        <f t="shared" si="21"/>
        <v>0</v>
      </c>
      <c r="AA115" s="261">
        <f t="shared" si="21"/>
        <v>0</v>
      </c>
      <c r="AB115" s="253">
        <f t="shared" si="13"/>
        <v>0</v>
      </c>
      <c r="AC115" s="274"/>
      <c r="AD115" s="509"/>
      <c r="AE115" s="509"/>
      <c r="AF115" s="509"/>
      <c r="AG115" s="509"/>
      <c r="AH115" s="509"/>
      <c r="AI115" s="509"/>
      <c r="AJ115" s="509"/>
      <c r="AK115" s="509"/>
      <c r="AL115" s="509"/>
      <c r="AM115" s="509"/>
      <c r="AN115" s="509"/>
    </row>
    <row r="116" spans="1:40" s="262" customFormat="1" ht="19.899999999999999" customHeight="1" x14ac:dyDescent="0.3">
      <c r="A116" s="494" t="s">
        <v>277</v>
      </c>
      <c r="B116" s="495"/>
      <c r="C116" s="495"/>
      <c r="D116" s="495"/>
      <c r="E116" s="495"/>
      <c r="F116" s="495"/>
      <c r="G116" s="495"/>
      <c r="H116" s="495"/>
      <c r="I116" s="495"/>
      <c r="J116" s="495"/>
      <c r="K116" s="495"/>
      <c r="L116" s="496"/>
      <c r="M116" s="532"/>
      <c r="N116" s="277"/>
      <c r="O116" s="513" t="s">
        <v>132</v>
      </c>
      <c r="P116" s="514"/>
      <c r="Q116" s="514"/>
      <c r="R116" s="514"/>
      <c r="S116" s="515"/>
      <c r="T116" s="261"/>
      <c r="U116" s="261"/>
      <c r="V116" s="261"/>
      <c r="W116" s="261"/>
      <c r="X116" s="261"/>
      <c r="Y116" s="261"/>
      <c r="Z116" s="261"/>
      <c r="AA116" s="261">
        <f>AA111</f>
        <v>0</v>
      </c>
      <c r="AB116" s="253">
        <f t="shared" si="13"/>
        <v>0</v>
      </c>
      <c r="AC116" s="274"/>
      <c r="AD116" s="509"/>
      <c r="AE116" s="509"/>
      <c r="AF116" s="509"/>
      <c r="AG116" s="509"/>
      <c r="AH116" s="509"/>
      <c r="AI116" s="509"/>
      <c r="AJ116" s="509"/>
      <c r="AK116" s="509"/>
      <c r="AL116" s="509"/>
      <c r="AM116" s="509"/>
      <c r="AN116" s="509"/>
    </row>
    <row r="117" spans="1:40" s="262" customFormat="1" ht="19.899999999999999" customHeight="1" x14ac:dyDescent="0.3">
      <c r="A117" s="497" t="s">
        <v>315</v>
      </c>
      <c r="B117" s="498"/>
      <c r="C117" s="498"/>
      <c r="D117" s="498"/>
      <c r="E117" s="498"/>
      <c r="F117" s="498"/>
      <c r="G117" s="498"/>
      <c r="H117" s="498"/>
      <c r="I117" s="498"/>
      <c r="J117" s="498"/>
      <c r="K117" s="498"/>
      <c r="L117" s="499"/>
      <c r="M117" s="532"/>
      <c r="N117" s="276"/>
      <c r="O117" s="513" t="s">
        <v>133</v>
      </c>
      <c r="P117" s="514"/>
      <c r="Q117" s="514"/>
      <c r="R117" s="514"/>
      <c r="S117" s="515"/>
      <c r="T117" s="261">
        <f t="shared" ref="T117:AA117" si="22">COUNTIF(C24:C108,"Э")</f>
        <v>0</v>
      </c>
      <c r="U117" s="261">
        <f t="shared" si="22"/>
        <v>1</v>
      </c>
      <c r="V117" s="261">
        <f t="shared" si="22"/>
        <v>0</v>
      </c>
      <c r="W117" s="261">
        <f t="shared" si="22"/>
        <v>0</v>
      </c>
      <c r="X117" s="261">
        <f t="shared" si="22"/>
        <v>0</v>
      </c>
      <c r="Y117" s="261">
        <f t="shared" si="22"/>
        <v>0</v>
      </c>
      <c r="Z117" s="261">
        <f t="shared" si="22"/>
        <v>0</v>
      </c>
      <c r="AA117" s="261">
        <f t="shared" si="22"/>
        <v>0</v>
      </c>
      <c r="AB117" s="253">
        <f t="shared" si="13"/>
        <v>1</v>
      </c>
      <c r="AC117" s="274"/>
      <c r="AD117" s="509"/>
      <c r="AE117" s="509"/>
      <c r="AF117" s="509"/>
      <c r="AG117" s="509"/>
      <c r="AH117" s="509"/>
      <c r="AI117" s="509"/>
      <c r="AJ117" s="509"/>
      <c r="AK117" s="509"/>
      <c r="AL117" s="509"/>
      <c r="AM117" s="509"/>
      <c r="AN117" s="509"/>
    </row>
    <row r="118" spans="1:40" s="262" customFormat="1" ht="19.899999999999999" customHeight="1" x14ac:dyDescent="0.3">
      <c r="A118" s="498" t="s">
        <v>316</v>
      </c>
      <c r="B118" s="498"/>
      <c r="C118" s="498"/>
      <c r="D118" s="498"/>
      <c r="E118" s="498"/>
      <c r="F118" s="498"/>
      <c r="G118" s="498"/>
      <c r="H118" s="498"/>
      <c r="I118" s="498"/>
      <c r="J118" s="498"/>
      <c r="K118" s="498"/>
      <c r="L118" s="499"/>
      <c r="M118" s="533"/>
      <c r="N118" s="278"/>
      <c r="O118" s="513" t="s">
        <v>134</v>
      </c>
      <c r="P118" s="514"/>
      <c r="Q118" s="514"/>
      <c r="R118" s="514"/>
      <c r="S118" s="515"/>
      <c r="T118" s="261">
        <f>COUNTIF(C24:C108,"ДЗ")</f>
        <v>0</v>
      </c>
      <c r="U118" s="261">
        <f>COUNTIF(D24:D108,"ДЗ")</f>
        <v>0</v>
      </c>
      <c r="V118" s="261">
        <f t="shared" ref="V118:AA118" si="23">COUNTIF(E24:E108,"ДЗ")</f>
        <v>0</v>
      </c>
      <c r="W118" s="261">
        <f t="shared" si="23"/>
        <v>0</v>
      </c>
      <c r="X118" s="261">
        <f t="shared" si="23"/>
        <v>0</v>
      </c>
      <c r="Y118" s="261">
        <f t="shared" si="23"/>
        <v>0</v>
      </c>
      <c r="Z118" s="261">
        <f t="shared" si="23"/>
        <v>0</v>
      </c>
      <c r="AA118" s="261">
        <f t="shared" si="23"/>
        <v>0</v>
      </c>
      <c r="AB118" s="253">
        <f t="shared" si="13"/>
        <v>0</v>
      </c>
      <c r="AC118" s="274"/>
      <c r="AD118" s="509"/>
      <c r="AE118" s="509"/>
      <c r="AF118" s="509"/>
      <c r="AG118" s="509"/>
      <c r="AH118" s="509"/>
      <c r="AI118" s="509"/>
      <c r="AJ118" s="509"/>
      <c r="AK118" s="509"/>
      <c r="AL118" s="509"/>
      <c r="AM118" s="509"/>
      <c r="AN118" s="509"/>
    </row>
    <row r="119" spans="1:40" s="262" customFormat="1" ht="19.899999999999999" customHeight="1" x14ac:dyDescent="0.3">
      <c r="A119" s="535" t="s">
        <v>278</v>
      </c>
      <c r="B119" s="535"/>
      <c r="C119" s="535"/>
      <c r="D119" s="535"/>
      <c r="E119" s="535"/>
      <c r="F119" s="535"/>
      <c r="G119" s="535"/>
      <c r="H119" s="535"/>
      <c r="I119" s="535"/>
      <c r="J119" s="535"/>
      <c r="K119" s="535"/>
      <c r="L119" s="535"/>
      <c r="M119" s="534"/>
      <c r="N119" s="279"/>
      <c r="O119" s="513" t="s">
        <v>135</v>
      </c>
      <c r="P119" s="514"/>
      <c r="Q119" s="514"/>
      <c r="R119" s="514"/>
      <c r="S119" s="515"/>
      <c r="T119" s="261">
        <f>COUNTIF(C24:C108,"З")</f>
        <v>0</v>
      </c>
      <c r="U119" s="261">
        <f t="shared" ref="U119:AA119" si="24">COUNTIF(D24:D108,"З")</f>
        <v>0</v>
      </c>
      <c r="V119" s="261">
        <f t="shared" si="24"/>
        <v>0</v>
      </c>
      <c r="W119" s="261">
        <f t="shared" si="24"/>
        <v>0</v>
      </c>
      <c r="X119" s="261">
        <f t="shared" si="24"/>
        <v>0</v>
      </c>
      <c r="Y119" s="261">
        <f t="shared" si="24"/>
        <v>0</v>
      </c>
      <c r="Z119" s="261">
        <f t="shared" si="24"/>
        <v>0</v>
      </c>
      <c r="AA119" s="261">
        <f t="shared" si="24"/>
        <v>0</v>
      </c>
      <c r="AB119" s="253">
        <f t="shared" si="13"/>
        <v>0</v>
      </c>
      <c r="AC119" s="274"/>
      <c r="AD119" s="509"/>
      <c r="AE119" s="509"/>
      <c r="AF119" s="509"/>
      <c r="AG119" s="509"/>
      <c r="AH119" s="509"/>
      <c r="AI119" s="509"/>
      <c r="AJ119" s="509"/>
      <c r="AK119" s="509"/>
      <c r="AL119" s="509"/>
      <c r="AM119" s="509"/>
      <c r="AN119" s="509"/>
    </row>
    <row r="120" spans="1:40" s="262" customFormat="1" ht="19.899999999999999" customHeight="1" x14ac:dyDescent="0.3">
      <c r="A120" s="280"/>
      <c r="B120" s="235"/>
      <c r="C120" s="281"/>
      <c r="D120" s="281"/>
      <c r="E120" s="281"/>
      <c r="F120" s="281"/>
      <c r="G120" s="281"/>
      <c r="H120" s="281"/>
      <c r="I120" s="281"/>
      <c r="J120" s="282"/>
      <c r="K120" s="283"/>
      <c r="L120" s="284"/>
      <c r="M120" s="284"/>
      <c r="N120" s="284"/>
      <c r="O120" s="281"/>
      <c r="P120" s="283"/>
      <c r="Q120" s="283"/>
      <c r="R120" s="283"/>
      <c r="S120" s="283"/>
      <c r="T120" s="253"/>
      <c r="U120" s="253"/>
      <c r="V120" s="253"/>
      <c r="W120" s="253"/>
      <c r="X120" s="253"/>
      <c r="Y120" s="253"/>
      <c r="Z120" s="253"/>
      <c r="AA120" s="253"/>
      <c r="AB120" s="253"/>
      <c r="AC120" s="274"/>
      <c r="AD120" s="509"/>
      <c r="AE120" s="509"/>
      <c r="AF120" s="509"/>
      <c r="AG120" s="509"/>
      <c r="AH120" s="509"/>
      <c r="AI120" s="509"/>
      <c r="AJ120" s="509"/>
      <c r="AK120" s="509"/>
      <c r="AL120" s="509"/>
      <c r="AM120" s="509"/>
      <c r="AN120" s="509"/>
    </row>
    <row r="121" spans="1:40" s="262" customFormat="1" ht="19.899999999999999" customHeight="1" x14ac:dyDescent="0.3">
      <c r="A121" s="280"/>
      <c r="B121" s="235"/>
      <c r="C121" s="281"/>
      <c r="D121" s="281"/>
      <c r="E121" s="281"/>
      <c r="F121" s="281"/>
      <c r="G121" s="281"/>
      <c r="H121" s="281"/>
      <c r="I121" s="281"/>
      <c r="J121" s="282"/>
      <c r="K121" s="283"/>
      <c r="L121" s="284"/>
      <c r="M121" s="284"/>
      <c r="N121" s="284"/>
      <c r="O121" s="281"/>
      <c r="P121" s="283"/>
      <c r="Q121" s="283"/>
      <c r="R121" s="283"/>
      <c r="S121" s="283"/>
      <c r="T121" s="253"/>
      <c r="U121" s="253"/>
      <c r="V121" s="253"/>
      <c r="W121" s="253"/>
      <c r="X121" s="253"/>
      <c r="Y121" s="253"/>
      <c r="Z121" s="253"/>
      <c r="AA121" s="253"/>
      <c r="AB121" s="253"/>
      <c r="AC121" s="274"/>
      <c r="AE121" s="248"/>
    </row>
    <row r="122" spans="1:40" s="262" customFormat="1" ht="19.899999999999999" customHeight="1" x14ac:dyDescent="0.3">
      <c r="A122" s="280"/>
      <c r="B122" s="231" t="s">
        <v>138</v>
      </c>
      <c r="C122" s="281"/>
      <c r="D122" s="281"/>
      <c r="E122" s="281"/>
      <c r="F122" s="281"/>
      <c r="G122" s="281"/>
      <c r="H122" s="281"/>
      <c r="I122" s="281"/>
      <c r="J122" s="282"/>
      <c r="K122" s="283"/>
      <c r="L122" s="284"/>
      <c r="M122" s="284"/>
      <c r="N122" s="284"/>
      <c r="O122" s="281"/>
      <c r="P122" s="285"/>
      <c r="Q122" s="163" t="s">
        <v>141</v>
      </c>
      <c r="R122" s="285"/>
      <c r="S122" s="285"/>
      <c r="T122" s="285"/>
      <c r="U122" s="253"/>
      <c r="V122" s="253"/>
      <c r="W122" s="253"/>
      <c r="X122" s="253"/>
      <c r="Y122" s="253"/>
      <c r="Z122" s="253"/>
      <c r="AA122" s="253"/>
      <c r="AB122" s="253"/>
      <c r="AC122" s="274"/>
      <c r="AE122" s="248"/>
    </row>
    <row r="123" spans="1:40" s="262" customFormat="1" ht="19.899999999999999" customHeight="1" x14ac:dyDescent="0.3">
      <c r="A123" s="280"/>
      <c r="B123" s="231" t="s">
        <v>139</v>
      </c>
      <c r="C123" s="281"/>
      <c r="D123" s="281"/>
      <c r="E123" s="281"/>
      <c r="F123" s="281"/>
      <c r="G123" s="281"/>
      <c r="H123" s="281"/>
      <c r="I123" s="281"/>
      <c r="J123" s="282"/>
      <c r="K123" s="283"/>
      <c r="L123" s="284"/>
      <c r="M123" s="284"/>
      <c r="N123" s="284"/>
      <c r="O123" s="281"/>
      <c r="P123" s="286"/>
      <c r="Q123" s="119"/>
      <c r="R123" s="286"/>
      <c r="S123" s="286"/>
      <c r="T123" s="286"/>
      <c r="U123" s="253"/>
      <c r="V123" s="253"/>
      <c r="W123" s="253"/>
      <c r="X123" s="253"/>
      <c r="Y123" s="253"/>
      <c r="Z123" s="253"/>
      <c r="AA123" s="253"/>
      <c r="AB123" s="253"/>
      <c r="AC123" s="274"/>
      <c r="AE123" s="248"/>
    </row>
    <row r="124" spans="1:40" s="262" customFormat="1" ht="19.899999999999999" customHeight="1" x14ac:dyDescent="0.3">
      <c r="A124" s="280"/>
      <c r="B124" s="231" t="s">
        <v>140</v>
      </c>
      <c r="C124" s="281"/>
      <c r="D124" s="281"/>
      <c r="E124" s="281"/>
      <c r="F124" s="281"/>
      <c r="G124" s="281"/>
      <c r="H124" s="281"/>
      <c r="I124" s="281"/>
      <c r="J124" s="282"/>
      <c r="K124" s="283"/>
      <c r="L124" s="284"/>
      <c r="M124" s="284"/>
      <c r="N124" s="284"/>
      <c r="O124" s="281"/>
      <c r="P124" s="285"/>
      <c r="Q124" s="163" t="s">
        <v>147</v>
      </c>
      <c r="R124" s="285"/>
      <c r="S124" s="285"/>
      <c r="T124" s="285"/>
      <c r="U124" s="285"/>
      <c r="V124" s="285"/>
      <c r="W124" s="285"/>
      <c r="X124" s="285"/>
      <c r="Y124" s="285"/>
      <c r="Z124" s="285"/>
      <c r="AA124" s="253"/>
      <c r="AB124" s="253"/>
      <c r="AC124" s="274"/>
      <c r="AE124" s="248"/>
    </row>
    <row r="125" spans="1:40" s="262" customFormat="1" ht="19.899999999999999" customHeight="1" x14ac:dyDescent="0.3">
      <c r="A125" s="280"/>
      <c r="B125" s="235"/>
      <c r="C125" s="281"/>
      <c r="D125" s="281"/>
      <c r="E125" s="281"/>
      <c r="F125" s="281"/>
      <c r="G125" s="281"/>
      <c r="H125" s="281"/>
      <c r="I125" s="281"/>
      <c r="J125" s="282"/>
      <c r="K125" s="283"/>
      <c r="L125" s="284"/>
      <c r="M125" s="284"/>
      <c r="N125" s="284"/>
      <c r="O125" s="281"/>
      <c r="P125" s="283"/>
      <c r="Q125" s="283"/>
      <c r="R125" s="283"/>
      <c r="S125" s="283"/>
      <c r="T125" s="253"/>
      <c r="U125" s="253"/>
      <c r="V125" s="253"/>
      <c r="W125" s="253"/>
      <c r="X125" s="253"/>
      <c r="Y125" s="253"/>
      <c r="Z125" s="253"/>
      <c r="AA125" s="253"/>
      <c r="AB125" s="253"/>
      <c r="AC125" s="274"/>
      <c r="AE125" s="248"/>
    </row>
    <row r="126" spans="1:40" s="262" customFormat="1" ht="18.75" x14ac:dyDescent="0.3">
      <c r="A126" s="280"/>
      <c r="B126" s="235"/>
      <c r="C126" s="281"/>
      <c r="D126" s="281"/>
      <c r="E126" s="281"/>
      <c r="F126" s="281"/>
      <c r="G126" s="281"/>
      <c r="H126" s="281"/>
      <c r="I126" s="281"/>
      <c r="J126" s="282"/>
      <c r="K126" s="283"/>
      <c r="L126" s="284"/>
      <c r="M126" s="284"/>
      <c r="N126" s="284"/>
      <c r="O126" s="281"/>
      <c r="P126" s="283"/>
      <c r="Q126" s="283"/>
      <c r="R126" s="283"/>
      <c r="S126" s="283"/>
      <c r="T126" s="253"/>
      <c r="U126" s="253"/>
      <c r="V126" s="253"/>
      <c r="W126" s="253"/>
      <c r="X126" s="253"/>
      <c r="Y126" s="253"/>
      <c r="Z126" s="253"/>
      <c r="AA126" s="253"/>
      <c r="AB126" s="253"/>
      <c r="AC126" s="274"/>
      <c r="AE126" s="248"/>
    </row>
    <row r="127" spans="1:40" s="262" customFormat="1" ht="18.75" x14ac:dyDescent="0.3">
      <c r="A127" s="280"/>
      <c r="B127" s="235"/>
      <c r="C127" s="281"/>
      <c r="D127" s="281"/>
      <c r="E127" s="281"/>
      <c r="F127" s="281"/>
      <c r="G127" s="281"/>
      <c r="H127" s="281"/>
      <c r="I127" s="281"/>
      <c r="J127" s="282"/>
      <c r="K127" s="283"/>
      <c r="L127" s="284"/>
      <c r="M127" s="284"/>
      <c r="N127" s="284"/>
      <c r="O127" s="281"/>
      <c r="P127" s="283"/>
      <c r="Q127" s="283"/>
      <c r="R127" s="283"/>
      <c r="S127" s="283"/>
      <c r="T127" s="253"/>
      <c r="U127" s="253"/>
      <c r="V127" s="253"/>
      <c r="W127" s="253"/>
      <c r="X127" s="253"/>
      <c r="Y127" s="253"/>
      <c r="Z127" s="253"/>
      <c r="AA127" s="253"/>
      <c r="AB127" s="253"/>
      <c r="AC127" s="274"/>
      <c r="AE127" s="248"/>
    </row>
    <row r="128" spans="1:40" s="262" customFormat="1" ht="18.75" x14ac:dyDescent="0.3">
      <c r="A128" s="280"/>
      <c r="B128" s="235"/>
      <c r="C128" s="281"/>
      <c r="D128" s="281"/>
      <c r="E128" s="281"/>
      <c r="F128" s="281"/>
      <c r="G128" s="281"/>
      <c r="H128" s="281"/>
      <c r="I128" s="281"/>
      <c r="J128" s="282"/>
      <c r="K128" s="283"/>
      <c r="L128" s="284"/>
      <c r="M128" s="284"/>
      <c r="N128" s="284"/>
      <c r="O128" s="281"/>
      <c r="P128" s="283"/>
      <c r="Q128" s="283"/>
      <c r="R128" s="283"/>
      <c r="S128" s="283"/>
      <c r="T128" s="253"/>
      <c r="U128" s="253"/>
      <c r="V128" s="253"/>
      <c r="W128" s="253"/>
      <c r="X128" s="253"/>
      <c r="Y128" s="253"/>
      <c r="Z128" s="253"/>
      <c r="AA128" s="253"/>
      <c r="AB128" s="253"/>
      <c r="AC128" s="274"/>
      <c r="AE128" s="248"/>
    </row>
    <row r="129" spans="1:31" s="262" customFormat="1" ht="15.75" x14ac:dyDescent="0.25">
      <c r="A129" s="287"/>
      <c r="B129" s="288"/>
      <c r="C129" s="289"/>
      <c r="D129" s="289"/>
      <c r="E129" s="289"/>
      <c r="F129" s="289"/>
      <c r="G129" s="289"/>
      <c r="H129" s="289"/>
      <c r="I129" s="289"/>
      <c r="J129" s="290"/>
      <c r="K129" s="274"/>
      <c r="L129" s="291"/>
      <c r="M129" s="291"/>
      <c r="N129" s="291"/>
      <c r="O129" s="292"/>
      <c r="P129" s="274"/>
      <c r="Q129" s="274"/>
      <c r="R129" s="274"/>
      <c r="S129" s="274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74"/>
      <c r="AE129" s="248"/>
    </row>
    <row r="130" spans="1:31" s="262" customFormat="1" ht="15.75" x14ac:dyDescent="0.25">
      <c r="A130" s="287"/>
      <c r="B130" s="288"/>
      <c r="C130" s="289"/>
      <c r="D130" s="289"/>
      <c r="E130" s="289"/>
      <c r="F130" s="289"/>
      <c r="G130" s="289"/>
      <c r="H130" s="289"/>
      <c r="I130" s="289"/>
      <c r="J130" s="290"/>
      <c r="K130" s="274"/>
      <c r="M130" s="291"/>
      <c r="N130" s="291"/>
      <c r="O130" s="292"/>
      <c r="P130" s="274"/>
      <c r="Q130" s="274"/>
      <c r="R130" s="274"/>
      <c r="S130" s="274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74"/>
      <c r="AE130" s="248"/>
    </row>
    <row r="131" spans="1:31" s="262" customFormat="1" ht="15.75" x14ac:dyDescent="0.25">
      <c r="A131" s="287"/>
      <c r="B131" s="288"/>
      <c r="C131" s="289"/>
      <c r="D131" s="289"/>
      <c r="E131" s="289"/>
      <c r="F131" s="289"/>
      <c r="G131" s="289"/>
      <c r="H131" s="289"/>
      <c r="I131" s="289"/>
      <c r="J131" s="290"/>
      <c r="K131" s="274"/>
      <c r="L131" s="291"/>
      <c r="M131" s="291"/>
      <c r="N131" s="291"/>
      <c r="O131" s="292"/>
      <c r="P131" s="274"/>
      <c r="Q131" s="274"/>
      <c r="R131" s="274"/>
      <c r="S131" s="274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74"/>
      <c r="AE131" s="248"/>
    </row>
    <row r="132" spans="1:31" s="262" customFormat="1" ht="17.25" customHeight="1" x14ac:dyDescent="0.25">
      <c r="A132" s="287"/>
      <c r="B132" s="288"/>
      <c r="C132" s="289"/>
      <c r="D132" s="289"/>
      <c r="E132" s="289"/>
      <c r="F132" s="289"/>
      <c r="G132" s="289"/>
      <c r="H132" s="289"/>
      <c r="I132" s="289"/>
      <c r="J132" s="290"/>
      <c r="K132" s="274"/>
      <c r="L132" s="291"/>
      <c r="M132" s="291"/>
      <c r="N132" s="291"/>
      <c r="O132" s="292"/>
      <c r="P132" s="274"/>
      <c r="Q132" s="274"/>
      <c r="R132" s="274"/>
      <c r="S132" s="274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74"/>
      <c r="AE132" s="248"/>
    </row>
    <row r="133" spans="1:31" s="294" customFormat="1" ht="15.75" x14ac:dyDescent="0.25">
      <c r="A133" s="287"/>
      <c r="B133" s="288"/>
      <c r="C133" s="289"/>
      <c r="D133" s="289"/>
      <c r="E133" s="289"/>
      <c r="F133" s="289"/>
      <c r="G133" s="289"/>
      <c r="H133" s="289"/>
      <c r="I133" s="289"/>
      <c r="J133" s="290"/>
      <c r="K133" s="274"/>
      <c r="L133" s="291"/>
      <c r="M133" s="291"/>
      <c r="N133" s="291"/>
      <c r="O133" s="292"/>
      <c r="P133" s="274"/>
      <c r="Q133" s="274"/>
      <c r="R133" s="274"/>
      <c r="S133" s="274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74"/>
      <c r="AE133" s="248"/>
    </row>
    <row r="134" spans="1:31" s="262" customFormat="1" ht="24" customHeight="1" x14ac:dyDescent="0.25">
      <c r="A134" s="295"/>
      <c r="B134" s="294"/>
      <c r="C134" s="295"/>
      <c r="D134" s="295"/>
      <c r="E134" s="295"/>
      <c r="F134" s="295"/>
      <c r="G134" s="295"/>
      <c r="H134" s="295"/>
      <c r="I134" s="295"/>
      <c r="J134" s="296"/>
      <c r="K134" s="274"/>
      <c r="L134" s="291"/>
      <c r="M134" s="274"/>
      <c r="N134" s="274"/>
      <c r="O134" s="527" t="s">
        <v>128</v>
      </c>
      <c r="P134" s="528"/>
      <c r="Q134" s="528"/>
      <c r="R134" s="528"/>
      <c r="S134" s="529"/>
      <c r="T134" s="298" t="e">
        <f t="shared" ref="T134:AB134" si="25">T113/T22</f>
        <v>#DIV/0!</v>
      </c>
      <c r="U134" s="298" t="e">
        <f t="shared" si="25"/>
        <v>#DIV/0!</v>
      </c>
      <c r="V134" s="298" t="e">
        <f t="shared" si="25"/>
        <v>#DIV/0!</v>
      </c>
      <c r="W134" s="298" t="e">
        <f t="shared" si="25"/>
        <v>#DIV/0!</v>
      </c>
      <c r="X134" s="298" t="e">
        <f t="shared" si="25"/>
        <v>#DIV/0!</v>
      </c>
      <c r="Y134" s="298" t="e">
        <f t="shared" si="25"/>
        <v>#DIV/0!</v>
      </c>
      <c r="Z134" s="298" t="e">
        <f t="shared" si="25"/>
        <v>#DIV/0!</v>
      </c>
      <c r="AA134" s="298" t="e">
        <f t="shared" si="25"/>
        <v>#DIV/0!</v>
      </c>
      <c r="AB134" s="298" t="e">
        <f t="shared" si="25"/>
        <v>#VALUE!</v>
      </c>
      <c r="AC134" s="274"/>
      <c r="AE134" s="294"/>
    </row>
    <row r="135" spans="1:31" s="262" customFormat="1" ht="15.75" x14ac:dyDescent="0.25">
      <c r="A135" s="287"/>
      <c r="B135" s="294"/>
      <c r="C135" s="287"/>
      <c r="D135" s="287"/>
      <c r="E135" s="287"/>
      <c r="F135" s="287"/>
      <c r="G135" s="287"/>
      <c r="H135" s="287"/>
      <c r="I135" s="287"/>
      <c r="J135" s="296"/>
      <c r="K135" s="274"/>
      <c r="L135" s="291"/>
      <c r="M135" s="274"/>
      <c r="N135" s="274"/>
      <c r="O135" s="530"/>
      <c r="P135" s="530"/>
      <c r="Q135" s="297"/>
      <c r="R135" s="297"/>
      <c r="S135" s="297"/>
      <c r="T135" s="299"/>
      <c r="U135" s="299"/>
      <c r="V135" s="299"/>
      <c r="W135" s="299"/>
      <c r="X135" s="299"/>
      <c r="Y135" s="299"/>
      <c r="Z135" s="299"/>
      <c r="AA135" s="299"/>
      <c r="AB135" s="299"/>
      <c r="AC135" s="274"/>
      <c r="AE135" s="294"/>
    </row>
    <row r="136" spans="1:31" ht="21.75" customHeight="1" x14ac:dyDescent="0.25">
      <c r="A136" s="287"/>
      <c r="B136" s="218"/>
      <c r="C136" s="287"/>
      <c r="D136" s="287"/>
      <c r="E136" s="287"/>
      <c r="F136" s="287"/>
      <c r="G136" s="287"/>
      <c r="H136" s="287"/>
      <c r="I136" s="287"/>
      <c r="J136" s="287"/>
      <c r="K136" s="287"/>
      <c r="L136" s="291"/>
      <c r="M136" s="287"/>
      <c r="N136" s="287"/>
      <c r="O136" s="527" t="s">
        <v>129</v>
      </c>
      <c r="P136" s="528"/>
      <c r="Q136" s="528"/>
      <c r="R136" s="528"/>
      <c r="S136" s="529"/>
      <c r="T136" s="299">
        <f>T113-T22*32</f>
        <v>0</v>
      </c>
      <c r="U136" s="299">
        <f t="shared" ref="U136:AA136" si="26">U113-U22*32</f>
        <v>0</v>
      </c>
      <c r="V136" s="299">
        <f t="shared" si="26"/>
        <v>0</v>
      </c>
      <c r="W136" s="299">
        <f t="shared" si="26"/>
        <v>0</v>
      </c>
      <c r="X136" s="299">
        <f t="shared" si="26"/>
        <v>0</v>
      </c>
      <c r="Y136" s="299">
        <f t="shared" si="26"/>
        <v>0</v>
      </c>
      <c r="Z136" s="299">
        <f t="shared" si="26"/>
        <v>0</v>
      </c>
      <c r="AA136" s="299">
        <f t="shared" si="26"/>
        <v>0</v>
      </c>
      <c r="AB136" s="299"/>
      <c r="AC136" s="274"/>
    </row>
    <row r="137" spans="1:31" ht="15.75" x14ac:dyDescent="0.25">
      <c r="A137" s="287"/>
      <c r="B137" s="300"/>
      <c r="C137" s="287"/>
      <c r="D137" s="287"/>
      <c r="E137" s="287"/>
      <c r="F137" s="287"/>
      <c r="G137" s="287"/>
      <c r="H137" s="287"/>
      <c r="I137" s="287"/>
      <c r="J137" s="287"/>
      <c r="K137" s="287"/>
      <c r="L137" s="291"/>
      <c r="M137" s="287"/>
      <c r="N137" s="287"/>
      <c r="O137" s="301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74"/>
      <c r="AC137" s="274"/>
    </row>
    <row r="138" spans="1:31" ht="15.75" x14ac:dyDescent="0.25">
      <c r="A138" s="287"/>
      <c r="B138" s="300"/>
      <c r="C138" s="287"/>
      <c r="D138" s="287"/>
      <c r="E138" s="287"/>
      <c r="F138" s="287"/>
      <c r="G138" s="287"/>
      <c r="H138" s="287"/>
      <c r="I138" s="287"/>
      <c r="J138" s="287"/>
      <c r="K138" s="287"/>
      <c r="L138" s="291"/>
      <c r="M138" s="287"/>
      <c r="N138" s="287"/>
      <c r="O138" s="301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74"/>
      <c r="AC138" s="274"/>
    </row>
    <row r="139" spans="1:31" ht="15.75" x14ac:dyDescent="0.25">
      <c r="A139" s="292"/>
      <c r="B139" s="301"/>
      <c r="C139" s="292"/>
      <c r="D139" s="292"/>
      <c r="E139" s="292"/>
      <c r="F139" s="292"/>
      <c r="G139" s="292"/>
      <c r="H139" s="292"/>
      <c r="I139" s="292"/>
      <c r="J139" s="292"/>
      <c r="K139" s="301"/>
      <c r="L139" s="291"/>
      <c r="M139" s="301"/>
      <c r="N139" s="301"/>
      <c r="O139" s="301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74"/>
      <c r="AC139" s="274"/>
    </row>
    <row r="140" spans="1:31" ht="15.75" x14ac:dyDescent="0.25">
      <c r="A140" s="292"/>
      <c r="B140" s="301"/>
      <c r="C140" s="292"/>
      <c r="D140" s="292"/>
      <c r="E140" s="292"/>
      <c r="F140" s="292"/>
      <c r="G140" s="292"/>
      <c r="H140" s="292"/>
      <c r="I140" s="292"/>
      <c r="J140" s="292"/>
      <c r="K140" s="301"/>
      <c r="L140" s="291"/>
      <c r="M140" s="301"/>
      <c r="N140" s="301"/>
      <c r="O140" s="302"/>
      <c r="P140" s="303"/>
      <c r="Q140" s="303"/>
      <c r="R140" s="303"/>
      <c r="S140" s="303"/>
      <c r="T140" s="292"/>
      <c r="U140" s="292"/>
      <c r="V140" s="292"/>
      <c r="W140" s="292"/>
      <c r="X140" s="292"/>
      <c r="Y140" s="292"/>
      <c r="Z140" s="292"/>
      <c r="AA140" s="292"/>
      <c r="AB140" s="274"/>
      <c r="AC140" s="274"/>
    </row>
    <row r="141" spans="1:31" ht="15.75" x14ac:dyDescent="0.25">
      <c r="A141" s="287"/>
      <c r="B141" s="300"/>
      <c r="C141" s="287"/>
      <c r="D141" s="287"/>
      <c r="E141" s="287"/>
      <c r="F141" s="287"/>
      <c r="G141" s="287"/>
      <c r="H141" s="287"/>
      <c r="I141" s="287"/>
      <c r="J141" s="287"/>
      <c r="K141" s="301"/>
      <c r="L141" s="291"/>
      <c r="M141" s="301"/>
      <c r="N141" s="301"/>
      <c r="O141" s="302"/>
      <c r="P141" s="303"/>
      <c r="Q141" s="303"/>
      <c r="R141" s="303"/>
      <c r="S141" s="303"/>
      <c r="T141" s="304"/>
      <c r="U141" s="304"/>
      <c r="V141" s="304"/>
      <c r="W141" s="304"/>
      <c r="X141" s="304"/>
      <c r="Y141" s="304"/>
      <c r="Z141" s="304"/>
      <c r="AA141" s="304"/>
      <c r="AB141" s="224"/>
      <c r="AC141" s="224"/>
    </row>
    <row r="142" spans="1:31" ht="18.75" x14ac:dyDescent="0.25">
      <c r="A142" s="304"/>
      <c r="B142" s="305"/>
      <c r="C142" s="280"/>
      <c r="D142" s="280"/>
      <c r="E142" s="280"/>
      <c r="F142" s="280"/>
      <c r="G142" s="280"/>
      <c r="H142" s="280"/>
      <c r="I142" s="280"/>
      <c r="J142" s="280"/>
      <c r="K142" s="306"/>
      <c r="L142" s="291"/>
      <c r="M142" s="306"/>
      <c r="N142" s="306"/>
      <c r="O142" s="307"/>
      <c r="P142" s="308"/>
      <c r="Q142" s="308"/>
      <c r="R142" s="308"/>
      <c r="S142" s="308"/>
      <c r="T142" s="307"/>
      <c r="U142" s="307"/>
      <c r="V142" s="307"/>
      <c r="W142" s="307"/>
      <c r="X142" s="307"/>
      <c r="Y142" s="307"/>
      <c r="Z142" s="307"/>
      <c r="AA142" s="307"/>
      <c r="AB142" s="309"/>
      <c r="AC142" s="309"/>
    </row>
    <row r="143" spans="1:31" x14ac:dyDescent="0.2">
      <c r="O143" s="302"/>
      <c r="P143" s="303"/>
      <c r="Q143" s="303"/>
      <c r="R143" s="303"/>
      <c r="S143" s="303"/>
      <c r="T143" s="302"/>
      <c r="U143" s="302"/>
      <c r="V143" s="302"/>
      <c r="W143" s="302"/>
      <c r="X143" s="302"/>
      <c r="Y143" s="302"/>
      <c r="Z143" s="302"/>
      <c r="AA143" s="302"/>
    </row>
  </sheetData>
  <mergeCells count="64">
    <mergeCell ref="O114:S114"/>
    <mergeCell ref="M20:P20"/>
    <mergeCell ref="M21:M22"/>
    <mergeCell ref="T19:U19"/>
    <mergeCell ref="V19:W19"/>
    <mergeCell ref="O136:S136"/>
    <mergeCell ref="E109:E110"/>
    <mergeCell ref="F109:F110"/>
    <mergeCell ref="I109:I110"/>
    <mergeCell ref="J109:J110"/>
    <mergeCell ref="O135:P135"/>
    <mergeCell ref="M113:M119"/>
    <mergeCell ref="O118:S118"/>
    <mergeCell ref="O119:S119"/>
    <mergeCell ref="O134:S134"/>
    <mergeCell ref="H109:H110"/>
    <mergeCell ref="C111:J111"/>
    <mergeCell ref="A119:L119"/>
    <mergeCell ref="A113:L113"/>
    <mergeCell ref="O115:S115"/>
    <mergeCell ref="O116:S116"/>
    <mergeCell ref="T18:AA18"/>
    <mergeCell ref="C23:J23"/>
    <mergeCell ref="C34:J34"/>
    <mergeCell ref="C40:J40"/>
    <mergeCell ref="C68:J68"/>
    <mergeCell ref="X19:Y19"/>
    <mergeCell ref="G19:G22"/>
    <mergeCell ref="H19:H22"/>
    <mergeCell ref="K18:K22"/>
    <mergeCell ref="L18:S18"/>
    <mergeCell ref="M19:S19"/>
    <mergeCell ref="N21:P21"/>
    <mergeCell ref="Z19:AA19"/>
    <mergeCell ref="Q20:Q22"/>
    <mergeCell ref="R20:R22"/>
    <mergeCell ref="S20:S22"/>
    <mergeCell ref="AD120:AN120"/>
    <mergeCell ref="C19:C22"/>
    <mergeCell ref="D19:D22"/>
    <mergeCell ref="E19:E22"/>
    <mergeCell ref="F19:F22"/>
    <mergeCell ref="D109:D110"/>
    <mergeCell ref="AD115:AN115"/>
    <mergeCell ref="AD116:AN116"/>
    <mergeCell ref="AD117:AN117"/>
    <mergeCell ref="AD118:AN118"/>
    <mergeCell ref="AD119:AN119"/>
    <mergeCell ref="C112:J112"/>
    <mergeCell ref="I19:I22"/>
    <mergeCell ref="A118:L118"/>
    <mergeCell ref="O117:S117"/>
    <mergeCell ref="O113:S113"/>
    <mergeCell ref="A114:L114"/>
    <mergeCell ref="A115:L115"/>
    <mergeCell ref="A116:L116"/>
    <mergeCell ref="A117:L117"/>
    <mergeCell ref="B18:B22"/>
    <mergeCell ref="J19:J22"/>
    <mergeCell ref="L19:L22"/>
    <mergeCell ref="C109:C110"/>
    <mergeCell ref="A18:A22"/>
    <mergeCell ref="G109:G110"/>
    <mergeCell ref="C18:J18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alignWithMargins="0"/>
  <rowBreaks count="3" manualBreakCount="3">
    <brk id="56" max="21" man="1"/>
    <brk id="118" max="21" man="1"/>
    <brk id="136" max="16383" man="1"/>
  </rowBreaks>
  <colBreaks count="2" manualBreakCount="2">
    <brk id="27" max="1048575" man="1"/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5"/>
  <sheetViews>
    <sheetView topLeftCell="A46" zoomScale="70" zoomScaleNormal="70" zoomScaleSheetLayoutView="80" workbookViewId="0">
      <selection activeCell="K30" sqref="K30"/>
    </sheetView>
  </sheetViews>
  <sheetFormatPr defaultRowHeight="15" x14ac:dyDescent="0.2"/>
  <cols>
    <col min="1" max="1" width="15.7109375" style="47" customWidth="1"/>
    <col min="2" max="2" width="47.85546875" style="63" customWidth="1"/>
    <col min="3" max="9" width="3.7109375" style="64" customWidth="1"/>
    <col min="10" max="10" width="3.7109375" style="65" customWidth="1"/>
    <col min="11" max="11" width="14.42578125" style="47" bestFit="1" customWidth="1"/>
    <col min="12" max="14" width="14.5703125" style="47" bestFit="1" customWidth="1"/>
    <col min="15" max="15" width="10.85546875" style="47" customWidth="1"/>
    <col min="16" max="16" width="10.28515625" style="65" customWidth="1"/>
    <col min="17" max="24" width="10.28515625" style="47" customWidth="1"/>
    <col min="25" max="25" width="12.42578125" style="66" customWidth="1"/>
    <col min="26" max="26" width="9.28515625" style="66" bestFit="1" customWidth="1"/>
    <col min="27" max="27" width="21" style="46" customWidth="1"/>
    <col min="28" max="28" width="12.28515625" style="48" customWidth="1"/>
    <col min="29" max="16384" width="9.140625" style="46"/>
  </cols>
  <sheetData>
    <row r="1" spans="1:26" ht="18.75" x14ac:dyDescent="0.2">
      <c r="P1" s="123"/>
    </row>
    <row r="2" spans="1:26" ht="18.75" x14ac:dyDescent="0.2">
      <c r="A2" s="41"/>
      <c r="B2" s="42"/>
      <c r="C2" s="43"/>
      <c r="D2" s="43"/>
      <c r="E2" s="43"/>
      <c r="F2" s="43"/>
      <c r="G2" s="43"/>
      <c r="H2" s="43"/>
      <c r="I2" s="43"/>
      <c r="J2" s="44"/>
      <c r="K2" s="41"/>
      <c r="L2" s="41"/>
      <c r="M2" s="41"/>
      <c r="N2" s="41"/>
      <c r="O2" s="41"/>
      <c r="P2" s="122"/>
      <c r="Q2" s="41"/>
      <c r="R2" s="41"/>
      <c r="S2" s="41"/>
      <c r="T2" s="41"/>
      <c r="U2" s="123" t="s">
        <v>136</v>
      </c>
      <c r="V2" s="41"/>
      <c r="W2" s="41"/>
      <c r="X2" s="41"/>
      <c r="Y2" s="45"/>
      <c r="Z2" s="45"/>
    </row>
    <row r="3" spans="1:26" ht="18.75" x14ac:dyDescent="0.2">
      <c r="A3" s="41"/>
      <c r="B3" s="42"/>
      <c r="C3" s="43"/>
      <c r="D3" s="43"/>
      <c r="E3" s="43"/>
      <c r="F3" s="43"/>
      <c r="G3" s="43"/>
      <c r="H3" s="43"/>
      <c r="I3" s="43"/>
      <c r="J3" s="44"/>
      <c r="K3" s="41"/>
      <c r="L3" s="41"/>
      <c r="M3" s="41"/>
      <c r="N3" s="41"/>
      <c r="O3" s="41"/>
      <c r="P3" s="124"/>
      <c r="Q3" s="41"/>
      <c r="R3" s="41"/>
      <c r="S3" s="41"/>
      <c r="T3" s="41"/>
      <c r="U3" s="122" t="s">
        <v>170</v>
      </c>
      <c r="V3" s="41"/>
      <c r="W3" s="41"/>
      <c r="X3" s="41"/>
      <c r="Y3" s="45"/>
      <c r="Z3" s="45"/>
    </row>
    <row r="4" spans="1:26" ht="18.75" x14ac:dyDescent="0.2">
      <c r="A4" s="41"/>
      <c r="B4" s="42"/>
      <c r="C4" s="43"/>
      <c r="D4" s="43"/>
      <c r="E4" s="43"/>
      <c r="F4" s="43"/>
      <c r="G4" s="43"/>
      <c r="H4" s="43"/>
      <c r="I4" s="43"/>
      <c r="J4" s="44"/>
      <c r="K4" s="41"/>
      <c r="L4" s="41"/>
      <c r="M4" s="41"/>
      <c r="N4" s="41"/>
      <c r="O4" s="41"/>
      <c r="P4" s="124"/>
      <c r="Q4" s="41"/>
      <c r="R4" s="41"/>
      <c r="S4" s="41"/>
      <c r="T4" s="41"/>
      <c r="U4" s="128"/>
      <c r="V4" s="41"/>
      <c r="W4" s="41"/>
      <c r="X4" s="41"/>
      <c r="Y4" s="45"/>
      <c r="Z4" s="45"/>
    </row>
    <row r="5" spans="1:26" ht="18.75" x14ac:dyDescent="0.3">
      <c r="A5" s="124"/>
      <c r="B5" s="125"/>
      <c r="C5" s="126"/>
      <c r="D5" s="126"/>
      <c r="E5" s="126"/>
      <c r="F5" s="126"/>
      <c r="G5" s="126"/>
      <c r="H5" s="126"/>
      <c r="I5" s="126"/>
      <c r="J5" s="122"/>
      <c r="K5" s="124"/>
      <c r="L5" s="127" t="str">
        <f>'УП (11 кл.)'!L4</f>
        <v>ПЛАН  УЧЕБНОГО  ПРОЦЕССА</v>
      </c>
      <c r="M5" s="128"/>
      <c r="N5" s="124"/>
      <c r="O5" s="124"/>
      <c r="P5" s="122"/>
      <c r="Q5" s="124"/>
      <c r="R5" s="124"/>
      <c r="S5" s="124"/>
      <c r="T5" s="124"/>
      <c r="U5" s="122" t="s">
        <v>171</v>
      </c>
      <c r="V5" s="124"/>
      <c r="W5" s="124"/>
      <c r="X5" s="124"/>
      <c r="Y5" s="129"/>
      <c r="Z5" s="45"/>
    </row>
    <row r="6" spans="1:26" ht="18.75" x14ac:dyDescent="0.3">
      <c r="A6" s="124"/>
      <c r="B6" s="125"/>
      <c r="C6" s="126"/>
      <c r="D6" s="126"/>
      <c r="E6" s="126"/>
      <c r="F6" s="126"/>
      <c r="G6" s="126"/>
      <c r="H6" s="126"/>
      <c r="I6" s="126"/>
      <c r="J6" s="122"/>
      <c r="K6" s="124"/>
      <c r="L6" s="130" t="s">
        <v>55</v>
      </c>
      <c r="M6" s="128"/>
      <c r="N6" s="124"/>
      <c r="O6" s="124"/>
      <c r="P6" s="122"/>
      <c r="Q6" s="124"/>
      <c r="R6" s="124"/>
      <c r="S6" s="124"/>
      <c r="T6" s="124"/>
      <c r="U6" s="122" t="s">
        <v>137</v>
      </c>
      <c r="V6" s="124"/>
      <c r="W6" s="124"/>
      <c r="X6" s="124"/>
      <c r="Y6" s="129"/>
      <c r="Z6" s="45"/>
    </row>
    <row r="7" spans="1:26" ht="18.75" x14ac:dyDescent="0.3">
      <c r="A7" s="124"/>
      <c r="B7" s="125"/>
      <c r="C7" s="126"/>
      <c r="D7" s="126"/>
      <c r="E7" s="126"/>
      <c r="F7" s="126"/>
      <c r="G7" s="126"/>
      <c r="H7" s="126"/>
      <c r="I7" s="126"/>
      <c r="J7" s="122"/>
      <c r="K7" s="124"/>
      <c r="L7" s="130"/>
      <c r="M7" s="128"/>
      <c r="N7" s="124"/>
      <c r="O7" s="124"/>
      <c r="P7" s="122"/>
      <c r="Q7" s="124"/>
      <c r="R7" s="124"/>
      <c r="S7" s="124"/>
      <c r="T7" s="124"/>
      <c r="U7" s="124"/>
      <c r="V7" s="124"/>
      <c r="W7" s="124"/>
      <c r="X7" s="124"/>
      <c r="Y7" s="129"/>
      <c r="Z7" s="45"/>
    </row>
    <row r="8" spans="1:26" ht="18.75" x14ac:dyDescent="0.3">
      <c r="A8" s="124"/>
      <c r="B8" s="125"/>
      <c r="C8" s="126"/>
      <c r="D8" s="126"/>
      <c r="E8" s="126"/>
      <c r="F8" s="126"/>
      <c r="G8" s="126"/>
      <c r="H8" s="126"/>
      <c r="I8" s="126"/>
      <c r="J8" s="122"/>
      <c r="K8" s="124"/>
      <c r="L8" s="209" t="s">
        <v>148</v>
      </c>
      <c r="M8" s="128"/>
      <c r="N8" s="124"/>
      <c r="O8" s="124"/>
      <c r="P8" s="122"/>
      <c r="Q8" s="124"/>
      <c r="R8" s="124"/>
      <c r="S8" s="124"/>
      <c r="T8" s="124"/>
      <c r="U8" s="124"/>
      <c r="V8" s="124"/>
      <c r="W8" s="124"/>
      <c r="X8" s="124"/>
      <c r="Y8" s="129"/>
      <c r="Z8" s="45"/>
    </row>
    <row r="9" spans="1:26" ht="18.75" x14ac:dyDescent="0.3">
      <c r="A9" s="124"/>
      <c r="B9" s="125"/>
      <c r="C9" s="126"/>
      <c r="D9" s="126"/>
      <c r="E9" s="126"/>
      <c r="F9" s="126"/>
      <c r="G9" s="126"/>
      <c r="H9" s="126"/>
      <c r="I9" s="126"/>
      <c r="J9" s="122"/>
      <c r="K9" s="124"/>
      <c r="L9" s="130"/>
      <c r="M9" s="128"/>
      <c r="N9" s="124"/>
      <c r="O9" s="124"/>
      <c r="P9" s="122"/>
      <c r="Q9" s="124"/>
      <c r="R9" s="124"/>
      <c r="S9" s="124"/>
      <c r="T9" s="124"/>
      <c r="U9" s="124"/>
      <c r="V9" s="124"/>
      <c r="W9" s="124"/>
      <c r="X9" s="124"/>
      <c r="Y9" s="129"/>
      <c r="Z9" s="45"/>
    </row>
    <row r="10" spans="1:26" ht="18.75" x14ac:dyDescent="0.3">
      <c r="A10" s="124"/>
      <c r="B10" s="125"/>
      <c r="C10" s="126"/>
      <c r="D10" s="126"/>
      <c r="E10" s="126"/>
      <c r="F10" s="126"/>
      <c r="G10" s="126"/>
      <c r="H10" s="126"/>
      <c r="I10" s="126"/>
      <c r="J10" s="122"/>
      <c r="K10" s="124"/>
      <c r="L10" s="130" t="s">
        <v>143</v>
      </c>
      <c r="M10" s="128"/>
      <c r="N10" s="124"/>
      <c r="O10" s="124"/>
      <c r="P10" s="122"/>
      <c r="Q10" s="124"/>
      <c r="R10" s="124"/>
      <c r="S10" s="124"/>
      <c r="T10" s="124"/>
      <c r="U10" s="124"/>
      <c r="V10" s="124"/>
      <c r="W10" s="124"/>
      <c r="X10" s="124"/>
      <c r="Y10" s="129"/>
      <c r="Z10" s="45"/>
    </row>
    <row r="11" spans="1:26" ht="18.75" x14ac:dyDescent="0.3">
      <c r="A11" s="124"/>
      <c r="B11" s="125"/>
      <c r="C11" s="126"/>
      <c r="D11" s="126"/>
      <c r="E11" s="126"/>
      <c r="F11" s="126"/>
      <c r="G11" s="126"/>
      <c r="H11" s="126"/>
      <c r="I11" s="126"/>
      <c r="J11" s="122"/>
      <c r="K11" s="124"/>
      <c r="L11" s="130"/>
      <c r="M11" s="128"/>
      <c r="N11" s="124"/>
      <c r="O11" s="124"/>
      <c r="P11" s="122"/>
      <c r="Q11" s="124"/>
      <c r="R11" s="124"/>
      <c r="S11" s="124"/>
      <c r="T11" s="124"/>
      <c r="U11" s="124"/>
      <c r="V11" s="124"/>
      <c r="W11" s="124"/>
      <c r="X11" s="124"/>
      <c r="Y11" s="129"/>
      <c r="Z11" s="45"/>
    </row>
    <row r="12" spans="1:26" ht="18.75" x14ac:dyDescent="0.3">
      <c r="A12" s="124"/>
      <c r="B12" s="125"/>
      <c r="C12" s="126"/>
      <c r="D12" s="126"/>
      <c r="E12" s="126"/>
      <c r="F12" s="126"/>
      <c r="G12" s="126"/>
      <c r="H12" s="126"/>
      <c r="I12" s="126"/>
      <c r="J12" s="122"/>
      <c r="K12" s="124"/>
      <c r="L12" s="130"/>
      <c r="M12" s="128"/>
      <c r="N12" s="124"/>
      <c r="O12" s="124"/>
      <c r="P12" s="122"/>
      <c r="Q12" s="124"/>
      <c r="R12" s="124"/>
      <c r="S12" s="124"/>
      <c r="T12" s="124"/>
      <c r="U12" s="124"/>
      <c r="V12" s="124"/>
      <c r="W12" s="124"/>
      <c r="X12" s="124"/>
      <c r="Y12" s="129"/>
      <c r="Z12" s="45"/>
    </row>
    <row r="13" spans="1:26" ht="18.75" x14ac:dyDescent="0.3">
      <c r="A13" s="124"/>
      <c r="B13" s="125"/>
      <c r="C13" s="126"/>
      <c r="D13" s="126"/>
      <c r="E13" s="126"/>
      <c r="F13" s="126"/>
      <c r="G13" s="126"/>
      <c r="H13" s="126"/>
      <c r="I13" s="126"/>
      <c r="J13" s="122"/>
      <c r="K13" s="124"/>
      <c r="L13" s="130" t="s">
        <v>178</v>
      </c>
      <c r="M13" s="128"/>
      <c r="N13" s="124"/>
      <c r="O13" s="124"/>
      <c r="P13" s="122"/>
      <c r="Q13" s="124"/>
      <c r="R13" s="124"/>
      <c r="S13" s="124"/>
      <c r="T13" s="124"/>
      <c r="U13" s="124"/>
      <c r="V13" s="124"/>
      <c r="W13" s="124"/>
      <c r="X13" s="124"/>
      <c r="Y13" s="129"/>
      <c r="Z13" s="45"/>
    </row>
    <row r="14" spans="1:26" ht="18.75" x14ac:dyDescent="0.3">
      <c r="A14" s="124"/>
      <c r="B14" s="125"/>
      <c r="C14" s="126"/>
      <c r="D14" s="126"/>
      <c r="E14" s="126"/>
      <c r="F14" s="126"/>
      <c r="G14" s="126"/>
      <c r="H14" s="126"/>
      <c r="I14" s="126"/>
      <c r="J14" s="122"/>
      <c r="K14" s="124"/>
      <c r="L14" s="130"/>
      <c r="M14" s="128"/>
      <c r="N14" s="124"/>
      <c r="O14" s="124"/>
      <c r="P14" s="122"/>
      <c r="Q14" s="124"/>
      <c r="R14" s="124"/>
      <c r="S14" s="124"/>
      <c r="T14" s="124"/>
      <c r="U14" s="124"/>
      <c r="V14" s="124"/>
      <c r="W14" s="124"/>
      <c r="X14" s="124"/>
      <c r="Y14" s="129"/>
      <c r="Z14" s="45"/>
    </row>
    <row r="15" spans="1:26" ht="18.75" x14ac:dyDescent="0.3">
      <c r="A15" s="124"/>
      <c r="B15" s="125"/>
      <c r="C15" s="126"/>
      <c r="D15" s="126"/>
      <c r="E15" s="126"/>
      <c r="F15" s="126"/>
      <c r="G15" s="126"/>
      <c r="H15" s="126"/>
      <c r="I15" s="126"/>
      <c r="J15" s="122"/>
      <c r="K15" s="124"/>
      <c r="L15" s="130" t="s">
        <v>181</v>
      </c>
      <c r="M15" s="128"/>
      <c r="N15" s="124"/>
      <c r="O15" s="124"/>
      <c r="P15" s="122"/>
      <c r="Q15" s="124"/>
      <c r="R15" s="124"/>
      <c r="S15" s="124"/>
      <c r="T15" s="124"/>
      <c r="U15" s="124"/>
      <c r="V15" s="124"/>
      <c r="W15" s="124"/>
      <c r="X15" s="124"/>
      <c r="Y15" s="129"/>
      <c r="Z15" s="45"/>
    </row>
    <row r="16" spans="1:26" ht="18.75" x14ac:dyDescent="0.3">
      <c r="A16" s="124"/>
      <c r="B16" s="125"/>
      <c r="C16" s="126"/>
      <c r="D16" s="126"/>
      <c r="E16" s="126"/>
      <c r="F16" s="126"/>
      <c r="G16" s="126"/>
      <c r="H16" s="126"/>
      <c r="I16" s="126"/>
      <c r="J16" s="122"/>
      <c r="K16" s="124"/>
      <c r="L16" s="130" t="s">
        <v>56</v>
      </c>
      <c r="M16" s="128"/>
      <c r="N16" s="124"/>
      <c r="O16" s="124"/>
      <c r="P16" s="122"/>
      <c r="Q16" s="124"/>
      <c r="R16" s="124"/>
      <c r="S16" s="124"/>
      <c r="T16" s="124"/>
      <c r="U16" s="124"/>
      <c r="V16" s="124"/>
      <c r="W16" s="124"/>
      <c r="X16" s="124"/>
      <c r="Y16" s="129"/>
      <c r="Z16" s="45"/>
    </row>
    <row r="17" spans="1:28" ht="18.75" x14ac:dyDescent="0.3">
      <c r="A17" s="124"/>
      <c r="B17" s="125"/>
      <c r="C17" s="126"/>
      <c r="D17" s="126"/>
      <c r="E17" s="126"/>
      <c r="F17" s="126"/>
      <c r="G17" s="126"/>
      <c r="H17" s="126"/>
      <c r="I17" s="126"/>
      <c r="J17" s="122"/>
      <c r="K17" s="124"/>
      <c r="L17" s="130" t="s">
        <v>173</v>
      </c>
      <c r="M17" s="128"/>
      <c r="N17" s="124"/>
      <c r="O17" s="124"/>
      <c r="P17" s="122"/>
      <c r="Q17" s="124"/>
      <c r="R17" s="124"/>
      <c r="S17" s="124"/>
      <c r="T17" s="124"/>
      <c r="U17" s="124"/>
      <c r="V17" s="124"/>
      <c r="W17" s="124"/>
      <c r="X17" s="124"/>
      <c r="Y17" s="129"/>
      <c r="Z17" s="45"/>
    </row>
    <row r="18" spans="1:28" ht="18.75" x14ac:dyDescent="0.2">
      <c r="A18" s="124"/>
      <c r="B18" s="125"/>
      <c r="C18" s="126"/>
      <c r="D18" s="126"/>
      <c r="E18" s="126"/>
      <c r="F18" s="126"/>
      <c r="G18" s="126"/>
      <c r="H18" s="126"/>
      <c r="I18" s="126"/>
      <c r="J18" s="122"/>
      <c r="K18" s="124"/>
      <c r="L18" s="124"/>
      <c r="M18" s="124"/>
      <c r="N18" s="124"/>
      <c r="O18" s="124"/>
      <c r="P18" s="122"/>
      <c r="Q18" s="124"/>
      <c r="R18" s="124"/>
      <c r="S18" s="124"/>
      <c r="T18" s="124"/>
      <c r="U18" s="124"/>
      <c r="V18" s="124"/>
      <c r="W18" s="124"/>
      <c r="X18" s="124"/>
      <c r="Y18" s="129"/>
      <c r="Z18" s="45"/>
    </row>
    <row r="19" spans="1:28" ht="50.45" customHeight="1" x14ac:dyDescent="0.3">
      <c r="A19" s="571" t="s">
        <v>54</v>
      </c>
      <c r="B19" s="579" t="s">
        <v>174</v>
      </c>
      <c r="C19" s="571" t="s">
        <v>84</v>
      </c>
      <c r="D19" s="571"/>
      <c r="E19" s="571"/>
      <c r="F19" s="571"/>
      <c r="G19" s="571"/>
      <c r="H19" s="571"/>
      <c r="I19" s="571"/>
      <c r="J19" s="571"/>
      <c r="K19" s="582" t="s">
        <v>85</v>
      </c>
      <c r="L19" s="582"/>
      <c r="M19" s="582"/>
      <c r="N19" s="582"/>
      <c r="O19" s="582"/>
      <c r="P19" s="582"/>
      <c r="Q19" s="571" t="s">
        <v>95</v>
      </c>
      <c r="R19" s="571"/>
      <c r="S19" s="571"/>
      <c r="T19" s="571"/>
      <c r="U19" s="571"/>
      <c r="V19" s="571"/>
      <c r="W19" s="571"/>
      <c r="X19" s="571"/>
      <c r="Y19" s="132"/>
      <c r="Z19" s="50"/>
    </row>
    <row r="20" spans="1:28" ht="50.45" customHeight="1" x14ac:dyDescent="0.2">
      <c r="A20" s="571"/>
      <c r="B20" s="580"/>
      <c r="C20" s="572">
        <v>1</v>
      </c>
      <c r="D20" s="572">
        <v>2</v>
      </c>
      <c r="E20" s="572">
        <v>3</v>
      </c>
      <c r="F20" s="572">
        <v>4</v>
      </c>
      <c r="G20" s="572">
        <v>5</v>
      </c>
      <c r="H20" s="575">
        <v>6</v>
      </c>
      <c r="I20" s="575">
        <v>7</v>
      </c>
      <c r="J20" s="572">
        <v>8</v>
      </c>
      <c r="K20" s="574" t="s">
        <v>86</v>
      </c>
      <c r="L20" s="574" t="s">
        <v>87</v>
      </c>
      <c r="M20" s="571" t="s">
        <v>53</v>
      </c>
      <c r="N20" s="571"/>
      <c r="O20" s="571"/>
      <c r="P20" s="571"/>
      <c r="Q20" s="134" t="s">
        <v>88</v>
      </c>
      <c r="R20" s="134" t="s">
        <v>89</v>
      </c>
      <c r="S20" s="134" t="s">
        <v>90</v>
      </c>
      <c r="T20" s="134" t="s">
        <v>91</v>
      </c>
      <c r="U20" s="134" t="s">
        <v>92</v>
      </c>
      <c r="V20" s="121" t="s">
        <v>93</v>
      </c>
      <c r="W20" s="134" t="s">
        <v>102</v>
      </c>
      <c r="X20" s="121" t="s">
        <v>103</v>
      </c>
      <c r="Y20" s="132"/>
      <c r="Z20" s="50"/>
    </row>
    <row r="21" spans="1:28" ht="18.75" x14ac:dyDescent="0.2">
      <c r="A21" s="571"/>
      <c r="B21" s="580"/>
      <c r="C21" s="572"/>
      <c r="D21" s="572"/>
      <c r="E21" s="572"/>
      <c r="F21" s="572"/>
      <c r="G21" s="572"/>
      <c r="H21" s="572"/>
      <c r="I21" s="572"/>
      <c r="J21" s="572"/>
      <c r="K21" s="574"/>
      <c r="L21" s="574"/>
      <c r="M21" s="583" t="s">
        <v>51</v>
      </c>
      <c r="N21" s="571" t="s">
        <v>130</v>
      </c>
      <c r="O21" s="571"/>
      <c r="P21" s="571"/>
      <c r="Q21" s="121" t="s">
        <v>94</v>
      </c>
      <c r="R21" s="121" t="s">
        <v>94</v>
      </c>
      <c r="S21" s="121" t="s">
        <v>94</v>
      </c>
      <c r="T21" s="121" t="s">
        <v>94</v>
      </c>
      <c r="U21" s="121" t="s">
        <v>94</v>
      </c>
      <c r="V21" s="121" t="s">
        <v>94</v>
      </c>
      <c r="W21" s="121" t="s">
        <v>94</v>
      </c>
      <c r="X21" s="121" t="s">
        <v>94</v>
      </c>
      <c r="Y21" s="132"/>
      <c r="Z21" s="50"/>
    </row>
    <row r="22" spans="1:28" ht="99.6" customHeight="1" x14ac:dyDescent="0.2">
      <c r="A22" s="571"/>
      <c r="B22" s="581"/>
      <c r="C22" s="573"/>
      <c r="D22" s="573"/>
      <c r="E22" s="573"/>
      <c r="F22" s="573"/>
      <c r="G22" s="573"/>
      <c r="H22" s="573"/>
      <c r="I22" s="573"/>
      <c r="J22" s="573"/>
      <c r="K22" s="574"/>
      <c r="L22" s="574"/>
      <c r="M22" s="583"/>
      <c r="N22" s="49" t="s">
        <v>118</v>
      </c>
      <c r="O22" s="49" t="s">
        <v>119</v>
      </c>
      <c r="P22" s="49" t="s">
        <v>48</v>
      </c>
      <c r="Q22" s="135"/>
      <c r="R22" s="135"/>
      <c r="S22" s="135"/>
      <c r="T22" s="135"/>
      <c r="U22" s="135"/>
      <c r="V22" s="135"/>
      <c r="W22" s="135"/>
      <c r="X22" s="136"/>
      <c r="Y22" s="137" t="s">
        <v>101</v>
      </c>
      <c r="Z22" s="96">
        <f>Q22+R22+S22+V22+W22+X22+T22+U22</f>
        <v>0</v>
      </c>
      <c r="AA22" s="97" t="s">
        <v>100</v>
      </c>
      <c r="AB22" s="51"/>
    </row>
    <row r="23" spans="1:28" ht="34.9" customHeight="1" x14ac:dyDescent="0.2">
      <c r="A23" s="121" t="s">
        <v>47</v>
      </c>
      <c r="B23" s="52" t="str">
        <f>'УП (11 кл.)'!B23</f>
        <v>Общий гуманитарный и социально-экономический  цикл</v>
      </c>
      <c r="C23" s="576"/>
      <c r="D23" s="577"/>
      <c r="E23" s="577"/>
      <c r="F23" s="577"/>
      <c r="G23" s="577"/>
      <c r="H23" s="577"/>
      <c r="I23" s="577"/>
      <c r="J23" s="578"/>
      <c r="K23" s="93" t="e">
        <f t="shared" ref="K23:P23" si="0">SUM(K24:K34)</f>
        <v>#REF!</v>
      </c>
      <c r="L23" s="93" t="e">
        <f t="shared" si="0"/>
        <v>#REF!</v>
      </c>
      <c r="M23" s="93" t="e">
        <f t="shared" si="0"/>
        <v>#REF!</v>
      </c>
      <c r="N23" s="93">
        <f t="shared" si="0"/>
        <v>0</v>
      </c>
      <c r="O23" s="93">
        <f t="shared" si="0"/>
        <v>0</v>
      </c>
      <c r="P23" s="93">
        <f t="shared" si="0"/>
        <v>0</v>
      </c>
      <c r="Q23" s="95">
        <f t="shared" ref="Q23:V23" si="1">Q25+Q26+Q27+Q28+Q29+Q30+Q31+Q32+Q33+Q34</f>
        <v>0</v>
      </c>
      <c r="R23" s="95">
        <f t="shared" si="1"/>
        <v>0</v>
      </c>
      <c r="S23" s="95">
        <f t="shared" si="1"/>
        <v>0</v>
      </c>
      <c r="T23" s="95">
        <f t="shared" si="1"/>
        <v>0</v>
      </c>
      <c r="U23" s="95">
        <f t="shared" si="1"/>
        <v>0</v>
      </c>
      <c r="V23" s="95">
        <f t="shared" si="1"/>
        <v>0</v>
      </c>
      <c r="W23" s="93"/>
      <c r="X23" s="93"/>
      <c r="Y23" s="53"/>
      <c r="Z23" s="53"/>
      <c r="AB23" s="54"/>
    </row>
    <row r="24" spans="1:28" ht="19.899999999999999" customHeight="1" x14ac:dyDescent="0.25">
      <c r="A24" s="138"/>
      <c r="B24" s="110" t="s">
        <v>124</v>
      </c>
      <c r="C24" s="106"/>
      <c r="D24" s="107"/>
      <c r="E24" s="107"/>
      <c r="F24" s="107"/>
      <c r="G24" s="107"/>
      <c r="H24" s="107"/>
      <c r="I24" s="107"/>
      <c r="J24" s="108"/>
      <c r="K24" s="109"/>
      <c r="L24" s="109"/>
      <c r="M24" s="109" t="e">
        <f>'УП (11 кл.)'!M23*AB124</f>
        <v>#REF!</v>
      </c>
      <c r="N24" s="109"/>
      <c r="O24" s="109"/>
      <c r="P24" s="109"/>
      <c r="Q24" s="139"/>
      <c r="R24" s="109"/>
      <c r="S24" s="109"/>
      <c r="T24" s="109"/>
      <c r="U24" s="109"/>
      <c r="V24" s="109"/>
      <c r="W24" s="109"/>
      <c r="X24" s="109"/>
      <c r="Y24" s="53"/>
      <c r="Z24" s="53"/>
      <c r="AB24" s="54"/>
    </row>
    <row r="25" spans="1:28" ht="19.899999999999999" customHeight="1" x14ac:dyDescent="0.3">
      <c r="A25" s="140" t="str">
        <f>ПрУП!A26</f>
        <v>ОГСЭ.01</v>
      </c>
      <c r="B25" s="141" t="str">
        <f>'УП (11 кл.)'!B24</f>
        <v>Основы философии</v>
      </c>
      <c r="C25" s="140"/>
      <c r="D25" s="140"/>
      <c r="E25" s="140"/>
      <c r="F25" s="140"/>
      <c r="G25" s="140"/>
      <c r="H25" s="140"/>
      <c r="I25" s="140"/>
      <c r="J25" s="142"/>
      <c r="K25" s="94">
        <f>'УП (11 кл.)'!K24</f>
        <v>36</v>
      </c>
      <c r="L25" s="143" t="e">
        <f t="shared" ref="L25:L34" si="2">K25-M25</f>
        <v>#REF!</v>
      </c>
      <c r="M25" s="143" t="e">
        <f>'УП (11 кл.)'!M24*AB124</f>
        <v>#REF!</v>
      </c>
      <c r="N25" s="143"/>
      <c r="O25" s="143"/>
      <c r="P25" s="94"/>
      <c r="Q25" s="94">
        <f>'УП (11 кл.)'!T24</f>
        <v>0</v>
      </c>
      <c r="R25" s="94">
        <f>'УП (11 кл.)'!U24</f>
        <v>0</v>
      </c>
      <c r="S25" s="94">
        <f>'УП (11 кл.)'!V24</f>
        <v>0</v>
      </c>
      <c r="T25" s="94">
        <f>'УП (11 кл.)'!W24</f>
        <v>0</v>
      </c>
      <c r="U25" s="94">
        <f>'УП (11 кл.)'!Z24</f>
        <v>0</v>
      </c>
      <c r="V25" s="94">
        <f>'УП (11 кл.)'!AA24</f>
        <v>0</v>
      </c>
      <c r="W25" s="94"/>
      <c r="X25" s="94"/>
      <c r="Y25" s="144">
        <f>SUM(Q25:X25)</f>
        <v>0</v>
      </c>
      <c r="Z25" s="55"/>
      <c r="AB25" s="54"/>
    </row>
    <row r="26" spans="1:28" ht="19.899999999999999" customHeight="1" x14ac:dyDescent="0.3">
      <c r="A26" s="140" t="str">
        <f>ПрУП!A27</f>
        <v>ОГСЭ.02</v>
      </c>
      <c r="B26" s="141" t="str">
        <f>'УП (11 кл.)'!B25</f>
        <v>История</v>
      </c>
      <c r="C26" s="140"/>
      <c r="D26" s="140"/>
      <c r="E26" s="140"/>
      <c r="F26" s="140"/>
      <c r="G26" s="140"/>
      <c r="H26" s="140"/>
      <c r="I26" s="140"/>
      <c r="J26" s="142"/>
      <c r="K26" s="94">
        <f>'УП (11 кл.)'!K25</f>
        <v>36</v>
      </c>
      <c r="L26" s="143" t="e">
        <f t="shared" si="2"/>
        <v>#REF!</v>
      </c>
      <c r="M26" s="143" t="e">
        <f>'УП (11 кл.)'!M25*AB124</f>
        <v>#REF!</v>
      </c>
      <c r="N26" s="143"/>
      <c r="O26" s="143"/>
      <c r="P26" s="94"/>
      <c r="Q26" s="94">
        <f>'УП (11 кл.)'!T25</f>
        <v>0</v>
      </c>
      <c r="R26" s="94">
        <f>'УП (11 кл.)'!U25</f>
        <v>0</v>
      </c>
      <c r="S26" s="94">
        <f>'УП (11 кл.)'!V25</f>
        <v>0</v>
      </c>
      <c r="T26" s="94">
        <f>'УП (11 кл.)'!W25</f>
        <v>0</v>
      </c>
      <c r="U26" s="94">
        <f>'УП (11 кл.)'!Z25</f>
        <v>0</v>
      </c>
      <c r="V26" s="94">
        <f>'УП (11 кл.)'!AA25</f>
        <v>0</v>
      </c>
      <c r="W26" s="94"/>
      <c r="X26" s="94"/>
      <c r="Y26" s="144">
        <f t="shared" ref="Y26:Y89" si="3">SUM(Q26:X26)</f>
        <v>0</v>
      </c>
      <c r="Z26" s="55"/>
      <c r="AB26" s="54"/>
    </row>
    <row r="27" spans="1:28" ht="19.899999999999999" customHeight="1" x14ac:dyDescent="0.3">
      <c r="A27" s="140" t="str">
        <f>ПрУП!A28</f>
        <v>ОГСЭ.03</v>
      </c>
      <c r="B27" s="141" t="str">
        <f>'УП (11 кл.)'!B26</f>
        <v>Психология общения</v>
      </c>
      <c r="C27" s="140"/>
      <c r="D27" s="140"/>
      <c r="E27" s="140"/>
      <c r="F27" s="140"/>
      <c r="G27" s="140"/>
      <c r="H27" s="140"/>
      <c r="I27" s="140"/>
      <c r="J27" s="142"/>
      <c r="K27" s="94">
        <f>'УП (11 кл.)'!K26</f>
        <v>36</v>
      </c>
      <c r="L27" s="143" t="e">
        <f t="shared" si="2"/>
        <v>#REF!</v>
      </c>
      <c r="M27" s="143" t="e">
        <f>'УП (11 кл.)'!M26*AB124</f>
        <v>#REF!</v>
      </c>
      <c r="N27" s="143"/>
      <c r="O27" s="143"/>
      <c r="P27" s="94"/>
      <c r="Q27" s="94">
        <f>'УП (11 кл.)'!T26</f>
        <v>0</v>
      </c>
      <c r="R27" s="94">
        <f>'УП (11 кл.)'!U26</f>
        <v>0</v>
      </c>
      <c r="S27" s="94">
        <f>'УП (11 кл.)'!V26</f>
        <v>0</v>
      </c>
      <c r="T27" s="94">
        <f>'УП (11 кл.)'!W26</f>
        <v>0</v>
      </c>
      <c r="U27" s="94">
        <f>'УП (11 кл.)'!Z26</f>
        <v>0</v>
      </c>
      <c r="V27" s="94">
        <f>'УП (11 кл.)'!AA26</f>
        <v>0</v>
      </c>
      <c r="W27" s="94"/>
      <c r="X27" s="94"/>
      <c r="Y27" s="144">
        <f t="shared" si="3"/>
        <v>0</v>
      </c>
      <c r="Z27" s="55"/>
      <c r="AB27" s="54"/>
    </row>
    <row r="28" spans="1:28" ht="19.899999999999999" customHeight="1" x14ac:dyDescent="0.3">
      <c r="A28" s="140" t="str">
        <f>ПрУП!A29</f>
        <v>ОГСЭ.04</v>
      </c>
      <c r="B28" s="141" t="str">
        <f>'УП (11 кл.)'!B27</f>
        <v>Иностранный язык в профессиональной деятельности</v>
      </c>
      <c r="C28" s="140"/>
      <c r="D28" s="140"/>
      <c r="E28" s="140"/>
      <c r="F28" s="140"/>
      <c r="G28" s="140"/>
      <c r="H28" s="140"/>
      <c r="I28" s="140"/>
      <c r="J28" s="142"/>
      <c r="K28" s="94">
        <f>'УП (11 кл.)'!K27</f>
        <v>56</v>
      </c>
      <c r="L28" s="143" t="e">
        <f t="shared" si="2"/>
        <v>#REF!</v>
      </c>
      <c r="M28" s="143" t="e">
        <f>'УП (11 кл.)'!M27*AB124</f>
        <v>#REF!</v>
      </c>
      <c r="N28" s="143"/>
      <c r="O28" s="143"/>
      <c r="P28" s="94"/>
      <c r="Q28" s="94">
        <f>'УП (11 кл.)'!T27</f>
        <v>0</v>
      </c>
      <c r="R28" s="94">
        <f>'УП (11 кл.)'!U27</f>
        <v>0</v>
      </c>
      <c r="S28" s="94">
        <f>'УП (11 кл.)'!V27</f>
        <v>0</v>
      </c>
      <c r="T28" s="94">
        <f>'УП (11 кл.)'!W27</f>
        <v>0</v>
      </c>
      <c r="U28" s="94">
        <f>'УП (11 кл.)'!Z27</f>
        <v>0</v>
      </c>
      <c r="V28" s="94">
        <f>'УП (11 кл.)'!AA27</f>
        <v>0</v>
      </c>
      <c r="W28" s="94"/>
      <c r="X28" s="94"/>
      <c r="Y28" s="144">
        <f t="shared" si="3"/>
        <v>0</v>
      </c>
      <c r="Z28" s="56"/>
      <c r="AB28" s="54"/>
    </row>
    <row r="29" spans="1:28" ht="19.899999999999999" customHeight="1" x14ac:dyDescent="0.3">
      <c r="A29" s="140" t="str">
        <f>ПрУП!A30</f>
        <v>ОГСЭ.05</v>
      </c>
      <c r="B29" s="141" t="str">
        <f>'УП (11 кл.)'!B28</f>
        <v>Физическая культура</v>
      </c>
      <c r="C29" s="140"/>
      <c r="D29" s="140"/>
      <c r="E29" s="140"/>
      <c r="F29" s="140"/>
      <c r="G29" s="140"/>
      <c r="H29" s="140"/>
      <c r="I29" s="140"/>
      <c r="J29" s="142"/>
      <c r="K29" s="94">
        <f>'УП (11 кл.)'!K28</f>
        <v>160</v>
      </c>
      <c r="L29" s="143" t="e">
        <f t="shared" si="2"/>
        <v>#REF!</v>
      </c>
      <c r="M29" s="143" t="e">
        <f>'УП (11 кл.)'!M28*AB124</f>
        <v>#REF!</v>
      </c>
      <c r="N29" s="143"/>
      <c r="O29" s="143"/>
      <c r="P29" s="94"/>
      <c r="Q29" s="94">
        <f>'УП (11 кл.)'!T28</f>
        <v>0</v>
      </c>
      <c r="R29" s="94">
        <f>'УП (11 кл.)'!U28</f>
        <v>0</v>
      </c>
      <c r="S29" s="94">
        <f>'УП (11 кл.)'!V28</f>
        <v>0</v>
      </c>
      <c r="T29" s="94">
        <f>'УП (11 кл.)'!W28</f>
        <v>0</v>
      </c>
      <c r="U29" s="94">
        <f>'УП (11 кл.)'!Z28</f>
        <v>0</v>
      </c>
      <c r="V29" s="94">
        <f>'УП (11 кл.)'!AA28</f>
        <v>0</v>
      </c>
      <c r="W29" s="94"/>
      <c r="X29" s="94"/>
      <c r="Y29" s="144">
        <f t="shared" si="3"/>
        <v>0</v>
      </c>
      <c r="Z29" s="56"/>
      <c r="AB29" s="54"/>
    </row>
    <row r="30" spans="1:28" ht="19.899999999999999" customHeight="1" x14ac:dyDescent="0.3">
      <c r="A30" s="140" t="str">
        <f>ПрУП!A32</f>
        <v>ОГСЭ.В.06</v>
      </c>
      <c r="B30" s="141" t="str">
        <f>'УП (11 кл.)'!B29</f>
        <v>Введение в профессию: общие компетенции профессионала</v>
      </c>
      <c r="C30" s="140"/>
      <c r="D30" s="140"/>
      <c r="E30" s="140"/>
      <c r="F30" s="140"/>
      <c r="G30" s="140"/>
      <c r="H30" s="140"/>
      <c r="I30" s="140"/>
      <c r="J30" s="142"/>
      <c r="K30" s="94">
        <f>'УП (11 кл.)'!K29</f>
        <v>118</v>
      </c>
      <c r="L30" s="143" t="e">
        <f t="shared" si="2"/>
        <v>#REF!</v>
      </c>
      <c r="M30" s="143" t="e">
        <f>'УП (11 кл.)'!M29*AB124</f>
        <v>#REF!</v>
      </c>
      <c r="N30" s="143"/>
      <c r="O30" s="143"/>
      <c r="P30" s="94"/>
      <c r="Q30" s="94">
        <f>'УП (11 кл.)'!T29</f>
        <v>0</v>
      </c>
      <c r="R30" s="94">
        <f>'УП (11 кл.)'!U29</f>
        <v>0</v>
      </c>
      <c r="S30" s="94">
        <f>'УП (11 кл.)'!V29</f>
        <v>0</v>
      </c>
      <c r="T30" s="94">
        <f>'УП (11 кл.)'!W29</f>
        <v>0</v>
      </c>
      <c r="U30" s="94">
        <f>'УП (11 кл.)'!Z29</f>
        <v>0</v>
      </c>
      <c r="V30" s="94">
        <f>'УП (11 кл.)'!AA29</f>
        <v>0</v>
      </c>
      <c r="W30" s="94"/>
      <c r="X30" s="94"/>
      <c r="Y30" s="144">
        <f t="shared" si="3"/>
        <v>0</v>
      </c>
      <c r="Z30" s="55"/>
      <c r="AB30" s="54"/>
    </row>
    <row r="31" spans="1:28" ht="19.899999999999999" customHeight="1" x14ac:dyDescent="0.3">
      <c r="A31" s="140" t="str">
        <f>ПрУП!A33</f>
        <v>ОГСЭ.В.07</v>
      </c>
      <c r="B31" s="141" t="str">
        <f>'УП (11 кл.)'!B30</f>
        <v>Эффективное поведение на рынке труда</v>
      </c>
      <c r="C31" s="140"/>
      <c r="D31" s="140"/>
      <c r="E31" s="140"/>
      <c r="F31" s="140"/>
      <c r="G31" s="140"/>
      <c r="H31" s="140"/>
      <c r="I31" s="140"/>
      <c r="J31" s="142"/>
      <c r="K31" s="94">
        <f>'УП (11 кл.)'!K30</f>
        <v>80</v>
      </c>
      <c r="L31" s="143" t="e">
        <f t="shared" si="2"/>
        <v>#REF!</v>
      </c>
      <c r="M31" s="143" t="e">
        <f>'УП (11 кл.)'!M30*AB124</f>
        <v>#REF!</v>
      </c>
      <c r="N31" s="143"/>
      <c r="O31" s="143"/>
      <c r="P31" s="94"/>
      <c r="Q31" s="94">
        <f>'УП (11 кл.)'!T30</f>
        <v>0</v>
      </c>
      <c r="R31" s="94">
        <f>'УП (11 кл.)'!U30</f>
        <v>0</v>
      </c>
      <c r="S31" s="94">
        <f>'УП (11 кл.)'!V30</f>
        <v>0</v>
      </c>
      <c r="T31" s="94">
        <f>'УП (11 кл.)'!W30</f>
        <v>0</v>
      </c>
      <c r="U31" s="94">
        <f>'УП (11 кл.)'!Z30</f>
        <v>0</v>
      </c>
      <c r="V31" s="94">
        <f>'УП (11 кл.)'!AA30</f>
        <v>0</v>
      </c>
      <c r="W31" s="94"/>
      <c r="X31" s="94"/>
      <c r="Y31" s="144">
        <f t="shared" si="3"/>
        <v>0</v>
      </c>
      <c r="Z31" s="55"/>
      <c r="AB31" s="54"/>
    </row>
    <row r="32" spans="1:28" ht="19.899999999999999" customHeight="1" x14ac:dyDescent="0.3">
      <c r="A32" s="140" t="e">
        <f>ПрУП!#REF!</f>
        <v>#REF!</v>
      </c>
      <c r="B32" s="141" t="e">
        <f>'УП (11 кл.)'!B31</f>
        <v>#REF!</v>
      </c>
      <c r="C32" s="140"/>
      <c r="D32" s="140"/>
      <c r="E32" s="140"/>
      <c r="F32" s="140"/>
      <c r="G32" s="140"/>
      <c r="H32" s="140"/>
      <c r="I32" s="140"/>
      <c r="J32" s="142"/>
      <c r="K32" s="94">
        <f>'УП (11 кл.)'!K31</f>
        <v>38</v>
      </c>
      <c r="L32" s="143" t="e">
        <f t="shared" si="2"/>
        <v>#REF!</v>
      </c>
      <c r="M32" s="143" t="e">
        <f>'УП (11 кл.)'!M31*AB124</f>
        <v>#REF!</v>
      </c>
      <c r="N32" s="143"/>
      <c r="O32" s="143"/>
      <c r="P32" s="94"/>
      <c r="Q32" s="94">
        <f>'УП (11 кл.)'!T31</f>
        <v>0</v>
      </c>
      <c r="R32" s="94">
        <f>'УП (11 кл.)'!U31</f>
        <v>0</v>
      </c>
      <c r="S32" s="94">
        <f>'УП (11 кл.)'!V31</f>
        <v>0</v>
      </c>
      <c r="T32" s="94">
        <f>'УП (11 кл.)'!W31</f>
        <v>0</v>
      </c>
      <c r="U32" s="94">
        <f>'УП (11 кл.)'!Z31</f>
        <v>0</v>
      </c>
      <c r="V32" s="94">
        <f>'УП (11 кл.)'!AA31</f>
        <v>0</v>
      </c>
      <c r="W32" s="94"/>
      <c r="X32" s="94"/>
      <c r="Y32" s="144">
        <f t="shared" si="3"/>
        <v>0</v>
      </c>
      <c r="Z32" s="55"/>
      <c r="AB32" s="54"/>
    </row>
    <row r="33" spans="1:28" ht="19.899999999999999" customHeight="1" x14ac:dyDescent="0.3">
      <c r="A33" s="140" t="e">
        <f>ПрУП!#REF!</f>
        <v>#REF!</v>
      </c>
      <c r="B33" s="141" t="e">
        <f>'УП (11 кл.)'!B32</f>
        <v>#REF!</v>
      </c>
      <c r="C33" s="140"/>
      <c r="D33" s="140"/>
      <c r="E33" s="140"/>
      <c r="F33" s="140"/>
      <c r="G33" s="140"/>
      <c r="H33" s="140"/>
      <c r="I33" s="140"/>
      <c r="J33" s="142"/>
      <c r="K33" s="94" t="e">
        <f>'УП (11 кл.)'!K32</f>
        <v>#REF!</v>
      </c>
      <c r="L33" s="143" t="e">
        <f t="shared" si="2"/>
        <v>#REF!</v>
      </c>
      <c r="M33" s="143" t="e">
        <f>'УП (11 кл.)'!M32*AB124</f>
        <v>#REF!</v>
      </c>
      <c r="N33" s="143"/>
      <c r="O33" s="143"/>
      <c r="P33" s="94"/>
      <c r="Q33" s="94">
        <f>'УП (11 кл.)'!T32</f>
        <v>0</v>
      </c>
      <c r="R33" s="94">
        <f>'УП (11 кл.)'!U32</f>
        <v>0</v>
      </c>
      <c r="S33" s="94">
        <f>'УП (11 кл.)'!V32</f>
        <v>0</v>
      </c>
      <c r="T33" s="94">
        <f>'УП (11 кл.)'!W32</f>
        <v>0</v>
      </c>
      <c r="U33" s="94">
        <f>'УП (11 кл.)'!Z32</f>
        <v>0</v>
      </c>
      <c r="V33" s="94">
        <f>'УП (11 кл.)'!AA32</f>
        <v>0</v>
      </c>
      <c r="W33" s="94"/>
      <c r="X33" s="94"/>
      <c r="Y33" s="144">
        <f t="shared" si="3"/>
        <v>0</v>
      </c>
      <c r="Z33" s="55"/>
      <c r="AB33" s="54"/>
    </row>
    <row r="34" spans="1:28" ht="19.899999999999999" customHeight="1" x14ac:dyDescent="0.3">
      <c r="A34" s="140" t="e">
        <f>ПрУП!#REF!</f>
        <v>#REF!</v>
      </c>
      <c r="B34" s="141" t="e">
        <f>'УП (11 кл.)'!B33</f>
        <v>#REF!</v>
      </c>
      <c r="C34" s="140"/>
      <c r="D34" s="140"/>
      <c r="E34" s="140"/>
      <c r="F34" s="140"/>
      <c r="G34" s="140"/>
      <c r="H34" s="140"/>
      <c r="I34" s="140"/>
      <c r="J34" s="142"/>
      <c r="K34" s="94" t="e">
        <f>'УП (11 кл.)'!K33</f>
        <v>#REF!</v>
      </c>
      <c r="L34" s="143" t="e">
        <f t="shared" si="2"/>
        <v>#REF!</v>
      </c>
      <c r="M34" s="143" t="e">
        <f>'УП (11 кл.)'!M33*AB124</f>
        <v>#REF!</v>
      </c>
      <c r="N34" s="143"/>
      <c r="O34" s="143"/>
      <c r="P34" s="94"/>
      <c r="Q34" s="94">
        <f>'УП (11 кл.)'!T33</f>
        <v>0</v>
      </c>
      <c r="R34" s="94">
        <f>'УП (11 кл.)'!U33</f>
        <v>0</v>
      </c>
      <c r="S34" s="94">
        <f>'УП (11 кл.)'!V33</f>
        <v>0</v>
      </c>
      <c r="T34" s="94">
        <f>'УП (11 кл.)'!W33</f>
        <v>0</v>
      </c>
      <c r="U34" s="94">
        <f>'УП (11 кл.)'!Z33</f>
        <v>0</v>
      </c>
      <c r="V34" s="94">
        <f>'УП (11 кл.)'!AA33</f>
        <v>0</v>
      </c>
      <c r="W34" s="94"/>
      <c r="X34" s="94"/>
      <c r="Y34" s="144">
        <f t="shared" si="3"/>
        <v>0</v>
      </c>
      <c r="Z34" s="55"/>
      <c r="AB34" s="54"/>
    </row>
    <row r="35" spans="1:28" ht="34.9" customHeight="1" x14ac:dyDescent="0.2">
      <c r="A35" s="121" t="s">
        <v>40</v>
      </c>
      <c r="B35" s="52" t="str">
        <f>'УП (11 кл.)'!B34</f>
        <v>Математический и общий естественнонаучный  цикл</v>
      </c>
      <c r="C35" s="558"/>
      <c r="D35" s="559"/>
      <c r="E35" s="559"/>
      <c r="F35" s="559"/>
      <c r="G35" s="559"/>
      <c r="H35" s="559"/>
      <c r="I35" s="559"/>
      <c r="J35" s="560"/>
      <c r="K35" s="95" t="e">
        <f t="shared" ref="K35:P35" si="4">SUM(K37:K41)</f>
        <v>#REF!</v>
      </c>
      <c r="L35" s="95" t="e">
        <f t="shared" si="4"/>
        <v>#REF!</v>
      </c>
      <c r="M35" s="95" t="e">
        <f t="shared" si="4"/>
        <v>#REF!</v>
      </c>
      <c r="N35" s="95">
        <f t="shared" si="4"/>
        <v>0</v>
      </c>
      <c r="O35" s="95">
        <f t="shared" si="4"/>
        <v>0</v>
      </c>
      <c r="P35" s="95">
        <f t="shared" si="4"/>
        <v>0</v>
      </c>
      <c r="Q35" s="94">
        <f>'УП (11 кл.)'!T34</f>
        <v>0</v>
      </c>
      <c r="R35" s="94">
        <f>'УП (11 кл.)'!U34</f>
        <v>0</v>
      </c>
      <c r="S35" s="94">
        <f>'УП (11 кл.)'!V34</f>
        <v>0</v>
      </c>
      <c r="T35" s="94">
        <f>'УП (11 кл.)'!W34</f>
        <v>0</v>
      </c>
      <c r="U35" s="94">
        <f>'УП (11 кл.)'!Z34</f>
        <v>0</v>
      </c>
      <c r="V35" s="94">
        <f>'УП (11 кл.)'!AA34</f>
        <v>0</v>
      </c>
      <c r="W35" s="93"/>
      <c r="X35" s="93"/>
      <c r="Y35" s="144">
        <f t="shared" si="3"/>
        <v>0</v>
      </c>
      <c r="Z35" s="53"/>
      <c r="AB35" s="54"/>
    </row>
    <row r="36" spans="1:28" ht="19.899999999999999" customHeight="1" x14ac:dyDescent="0.2">
      <c r="A36" s="145"/>
      <c r="B36" s="110" t="s">
        <v>124</v>
      </c>
      <c r="C36" s="146"/>
      <c r="D36" s="147"/>
      <c r="E36" s="147"/>
      <c r="F36" s="147"/>
      <c r="G36" s="147"/>
      <c r="H36" s="147"/>
      <c r="I36" s="147"/>
      <c r="J36" s="148"/>
      <c r="K36" s="109"/>
      <c r="L36" s="109"/>
      <c r="M36" s="109" t="e">
        <f>'УП (11 кл.)'!M34*AB124</f>
        <v>#REF!</v>
      </c>
      <c r="N36" s="109"/>
      <c r="O36" s="109"/>
      <c r="P36" s="109"/>
      <c r="Q36" s="111"/>
      <c r="R36" s="111"/>
      <c r="S36" s="111"/>
      <c r="T36" s="111"/>
      <c r="U36" s="111"/>
      <c r="V36" s="111"/>
      <c r="W36" s="109"/>
      <c r="X36" s="109"/>
      <c r="Y36" s="144">
        <f t="shared" si="3"/>
        <v>0</v>
      </c>
      <c r="Z36" s="53"/>
      <c r="AB36" s="54"/>
    </row>
    <row r="37" spans="1:28" ht="19.899999999999999" customHeight="1" x14ac:dyDescent="0.3">
      <c r="A37" s="140" t="str">
        <f>ПрУП!A38</f>
        <v>ЕН.01</v>
      </c>
      <c r="B37" s="141">
        <f>'УП (11 кл.)'!B35</f>
        <v>0</v>
      </c>
      <c r="C37" s="140"/>
      <c r="D37" s="140"/>
      <c r="E37" s="140"/>
      <c r="F37" s="140"/>
      <c r="G37" s="140"/>
      <c r="H37" s="140"/>
      <c r="I37" s="140"/>
      <c r="J37" s="142"/>
      <c r="K37" s="94">
        <f>'УП (11 кл.)'!K35</f>
        <v>108</v>
      </c>
      <c r="L37" s="143" t="e">
        <f>K37-M37</f>
        <v>#REF!</v>
      </c>
      <c r="M37" s="143" t="e">
        <f>'УП (11 кл.)'!M35*AB124</f>
        <v>#REF!</v>
      </c>
      <c r="N37" s="143"/>
      <c r="O37" s="143"/>
      <c r="P37" s="94"/>
      <c r="Q37" s="94">
        <f>'УП (11 кл.)'!T35</f>
        <v>0</v>
      </c>
      <c r="R37" s="94">
        <f>'УП (11 кл.)'!U35</f>
        <v>0</v>
      </c>
      <c r="S37" s="94">
        <f>'УП (11 кл.)'!V35</f>
        <v>0</v>
      </c>
      <c r="T37" s="94">
        <f>'УП (11 кл.)'!W35</f>
        <v>0</v>
      </c>
      <c r="U37" s="94">
        <f>'УП (11 кл.)'!Z35</f>
        <v>0</v>
      </c>
      <c r="V37" s="94">
        <f>'УП (11 кл.)'!AA35</f>
        <v>0</v>
      </c>
      <c r="W37" s="94"/>
      <c r="X37" s="94"/>
      <c r="Y37" s="144">
        <f t="shared" si="3"/>
        <v>0</v>
      </c>
      <c r="Z37" s="55"/>
      <c r="AB37" s="54"/>
    </row>
    <row r="38" spans="1:28" ht="19.899999999999999" customHeight="1" x14ac:dyDescent="0.3">
      <c r="A38" s="140" t="e">
        <f>ПрУП!#REF!</f>
        <v>#REF!</v>
      </c>
      <c r="B38" s="141" t="e">
        <f>'УП (11 кл.)'!B36</f>
        <v>#REF!</v>
      </c>
      <c r="C38" s="140"/>
      <c r="D38" s="140"/>
      <c r="E38" s="140"/>
      <c r="F38" s="140"/>
      <c r="G38" s="140"/>
      <c r="H38" s="140"/>
      <c r="I38" s="140"/>
      <c r="J38" s="142"/>
      <c r="K38" s="94" t="e">
        <f>'УП (11 кл.)'!K36</f>
        <v>#REF!</v>
      </c>
      <c r="L38" s="143" t="e">
        <f>K38-M38</f>
        <v>#REF!</v>
      </c>
      <c r="M38" s="143" t="e">
        <f>'УП (11 кл.)'!M36*AB124</f>
        <v>#REF!</v>
      </c>
      <c r="N38" s="143"/>
      <c r="O38" s="143"/>
      <c r="P38" s="94"/>
      <c r="Q38" s="94">
        <f>'УП (11 кл.)'!T36</f>
        <v>0</v>
      </c>
      <c r="R38" s="94">
        <f>'УП (11 кл.)'!U36</f>
        <v>0</v>
      </c>
      <c r="S38" s="94">
        <f>'УП (11 кл.)'!V36</f>
        <v>0</v>
      </c>
      <c r="T38" s="94">
        <f>'УП (11 кл.)'!W36</f>
        <v>0</v>
      </c>
      <c r="U38" s="94">
        <f>'УП (11 кл.)'!Z36</f>
        <v>0</v>
      </c>
      <c r="V38" s="94">
        <f>'УП (11 кл.)'!AA36</f>
        <v>0</v>
      </c>
      <c r="W38" s="94"/>
      <c r="X38" s="94"/>
      <c r="Y38" s="144">
        <f t="shared" si="3"/>
        <v>0</v>
      </c>
      <c r="Z38" s="55"/>
      <c r="AB38" s="54"/>
    </row>
    <row r="39" spans="1:28" ht="19.899999999999999" customHeight="1" x14ac:dyDescent="0.3">
      <c r="A39" s="140" t="e">
        <f>ПрУП!#REF!</f>
        <v>#REF!</v>
      </c>
      <c r="B39" s="141" t="e">
        <f>'УП (11 кл.)'!B37</f>
        <v>#REF!</v>
      </c>
      <c r="C39" s="140"/>
      <c r="D39" s="140"/>
      <c r="E39" s="140"/>
      <c r="F39" s="140"/>
      <c r="G39" s="140"/>
      <c r="H39" s="140"/>
      <c r="I39" s="140"/>
      <c r="J39" s="142"/>
      <c r="K39" s="94" t="e">
        <f>'УП (11 кл.)'!K37</f>
        <v>#REF!</v>
      </c>
      <c r="L39" s="143" t="e">
        <f>K39-M39</f>
        <v>#REF!</v>
      </c>
      <c r="M39" s="143" t="e">
        <f>'УП (11 кл.)'!M37*AB124</f>
        <v>#REF!</v>
      </c>
      <c r="N39" s="143"/>
      <c r="O39" s="143"/>
      <c r="P39" s="94"/>
      <c r="Q39" s="94">
        <f>'УП (11 кл.)'!T37</f>
        <v>0</v>
      </c>
      <c r="R39" s="94">
        <f>'УП (11 кл.)'!U37</f>
        <v>0</v>
      </c>
      <c r="S39" s="94">
        <f>'УП (11 кл.)'!V37</f>
        <v>0</v>
      </c>
      <c r="T39" s="94">
        <f>'УП (11 кл.)'!W37</f>
        <v>0</v>
      </c>
      <c r="U39" s="94">
        <f>'УП (11 кл.)'!Z37</f>
        <v>0</v>
      </c>
      <c r="V39" s="94">
        <f>'УП (11 кл.)'!AA37</f>
        <v>0</v>
      </c>
      <c r="W39" s="94"/>
      <c r="X39" s="94"/>
      <c r="Y39" s="144">
        <f t="shared" si="3"/>
        <v>0</v>
      </c>
      <c r="Z39" s="55"/>
      <c r="AB39" s="54"/>
    </row>
    <row r="40" spans="1:28" ht="19.899999999999999" customHeight="1" x14ac:dyDescent="0.3">
      <c r="A40" s="140" t="str">
        <f>ПрУП!A40</f>
        <v>ЕН.В.04</v>
      </c>
      <c r="B40" s="141">
        <f>'УП (11 кл.)'!B38</f>
        <v>0</v>
      </c>
      <c r="C40" s="140"/>
      <c r="D40" s="140"/>
      <c r="E40" s="140"/>
      <c r="F40" s="140"/>
      <c r="G40" s="140"/>
      <c r="H40" s="140"/>
      <c r="I40" s="140"/>
      <c r="J40" s="142"/>
      <c r="K40" s="94">
        <f>'УП (11 кл.)'!K38</f>
        <v>0</v>
      </c>
      <c r="L40" s="143" t="e">
        <f>K40-M40</f>
        <v>#REF!</v>
      </c>
      <c r="M40" s="143" t="e">
        <f>'УП (11 кл.)'!M38*AB124</f>
        <v>#REF!</v>
      </c>
      <c r="N40" s="94"/>
      <c r="O40" s="94"/>
      <c r="P40" s="94"/>
      <c r="Q40" s="94">
        <f>'УП (11 кл.)'!T38</f>
        <v>0</v>
      </c>
      <c r="R40" s="94">
        <f>'УП (11 кл.)'!U38</f>
        <v>0</v>
      </c>
      <c r="S40" s="94">
        <f>'УП (11 кл.)'!V38</f>
        <v>0</v>
      </c>
      <c r="T40" s="94">
        <f>'УП (11 кл.)'!W38</f>
        <v>0</v>
      </c>
      <c r="U40" s="94">
        <f>'УП (11 кл.)'!Z38</f>
        <v>0</v>
      </c>
      <c r="V40" s="94">
        <f>'УП (11 кл.)'!AA38</f>
        <v>0</v>
      </c>
      <c r="W40" s="94"/>
      <c r="X40" s="94"/>
      <c r="Y40" s="144">
        <f t="shared" si="3"/>
        <v>0</v>
      </c>
      <c r="Z40" s="55"/>
      <c r="AB40" s="54"/>
    </row>
    <row r="41" spans="1:28" ht="19.899999999999999" customHeight="1" x14ac:dyDescent="0.3">
      <c r="A41" s="140" t="str">
        <f>ПрУП!A41</f>
        <v>ЕН.В.05</v>
      </c>
      <c r="B41" s="141">
        <f>'УП (11 кл.)'!B39</f>
        <v>0</v>
      </c>
      <c r="C41" s="140"/>
      <c r="D41" s="140"/>
      <c r="E41" s="140"/>
      <c r="F41" s="140"/>
      <c r="G41" s="140"/>
      <c r="H41" s="140"/>
      <c r="I41" s="140"/>
      <c r="J41" s="142"/>
      <c r="K41" s="94">
        <f>'УП (11 кл.)'!K39</f>
        <v>0</v>
      </c>
      <c r="L41" s="143" t="e">
        <f>K41-M41</f>
        <v>#REF!</v>
      </c>
      <c r="M41" s="143" t="e">
        <f>'УП (11 кл.)'!M39*AB124</f>
        <v>#REF!</v>
      </c>
      <c r="N41" s="94"/>
      <c r="O41" s="94"/>
      <c r="P41" s="94"/>
      <c r="Q41" s="94">
        <f>'УП (11 кл.)'!T39</f>
        <v>0</v>
      </c>
      <c r="R41" s="94">
        <f>'УП (11 кл.)'!U39</f>
        <v>0</v>
      </c>
      <c r="S41" s="94">
        <f>'УП (11 кл.)'!V39</f>
        <v>0</v>
      </c>
      <c r="T41" s="94">
        <f>'УП (11 кл.)'!W39</f>
        <v>0</v>
      </c>
      <c r="U41" s="94">
        <f>'УП (11 кл.)'!Z39</f>
        <v>0</v>
      </c>
      <c r="V41" s="94">
        <f>'УП (11 кл.)'!AA39</f>
        <v>0</v>
      </c>
      <c r="W41" s="94"/>
      <c r="X41" s="94"/>
      <c r="Y41" s="144">
        <f t="shared" si="3"/>
        <v>0</v>
      </c>
      <c r="Z41" s="55"/>
      <c r="AB41" s="54"/>
    </row>
    <row r="42" spans="1:28" ht="42.6" customHeight="1" x14ac:dyDescent="0.2">
      <c r="A42" s="121" t="s">
        <v>37</v>
      </c>
      <c r="B42" s="192" t="e">
        <f>'УП (11 кл.)'!#REF!</f>
        <v>#REF!</v>
      </c>
      <c r="C42" s="558"/>
      <c r="D42" s="559"/>
      <c r="E42" s="559"/>
      <c r="F42" s="559"/>
      <c r="G42" s="559"/>
      <c r="H42" s="559"/>
      <c r="I42" s="559"/>
      <c r="J42" s="560"/>
      <c r="K42" s="93" t="e">
        <f t="shared" ref="K42:P42" si="5">K44+K73</f>
        <v>#REF!</v>
      </c>
      <c r="L42" s="93" t="e">
        <f t="shared" si="5"/>
        <v>#REF!</v>
      </c>
      <c r="M42" s="93" t="e">
        <f t="shared" si="5"/>
        <v>#REF!</v>
      </c>
      <c r="N42" s="93">
        <f t="shared" si="5"/>
        <v>0</v>
      </c>
      <c r="O42" s="93">
        <f t="shared" si="5"/>
        <v>0</v>
      </c>
      <c r="P42" s="93">
        <f t="shared" si="5"/>
        <v>0</v>
      </c>
      <c r="Q42" s="94" t="e">
        <f>'УП (11 кл.)'!#REF!</f>
        <v>#REF!</v>
      </c>
      <c r="R42" s="94" t="e">
        <f>'УП (11 кл.)'!#REF!</f>
        <v>#REF!</v>
      </c>
      <c r="S42" s="94" t="e">
        <f>'УП (11 кл.)'!#REF!</f>
        <v>#REF!</v>
      </c>
      <c r="T42" s="94" t="e">
        <f>'УП (11 кл.)'!#REF!</f>
        <v>#REF!</v>
      </c>
      <c r="U42" s="94" t="e">
        <f>'УП (11 кл.)'!#REF!</f>
        <v>#REF!</v>
      </c>
      <c r="V42" s="94" t="e">
        <f>'УП (11 кл.)'!#REF!</f>
        <v>#REF!</v>
      </c>
      <c r="W42" s="94"/>
      <c r="X42" s="94"/>
      <c r="Y42" s="144" t="e">
        <f t="shared" si="3"/>
        <v>#REF!</v>
      </c>
      <c r="Z42" s="57"/>
      <c r="AB42" s="54"/>
    </row>
    <row r="43" spans="1:28" ht="19.899999999999999" customHeight="1" x14ac:dyDescent="0.2">
      <c r="A43" s="145"/>
      <c r="B43" s="110" t="s">
        <v>124</v>
      </c>
      <c r="C43" s="146"/>
      <c r="D43" s="147"/>
      <c r="E43" s="147"/>
      <c r="F43" s="147"/>
      <c r="G43" s="147"/>
      <c r="H43" s="147"/>
      <c r="I43" s="147"/>
      <c r="J43" s="148"/>
      <c r="K43" s="109"/>
      <c r="L43" s="109"/>
      <c r="M43" s="109" t="e">
        <f>'УП (11 кл.)'!#REF!*AB124</f>
        <v>#REF!</v>
      </c>
      <c r="N43" s="109"/>
      <c r="O43" s="109"/>
      <c r="P43" s="109"/>
      <c r="Q43" s="111"/>
      <c r="R43" s="111"/>
      <c r="S43" s="111"/>
      <c r="T43" s="111"/>
      <c r="U43" s="111"/>
      <c r="V43" s="111"/>
      <c r="W43" s="111"/>
      <c r="X43" s="111"/>
      <c r="Y43" s="144">
        <f t="shared" si="3"/>
        <v>0</v>
      </c>
      <c r="Z43" s="57"/>
      <c r="AB43" s="54"/>
    </row>
    <row r="44" spans="1:28" ht="19.899999999999999" customHeight="1" x14ac:dyDescent="0.2">
      <c r="A44" s="121" t="s">
        <v>36</v>
      </c>
      <c r="B44" s="52" t="str">
        <f>'УП (11 кл.)'!B40</f>
        <v>Общепрофессиональный цикл</v>
      </c>
      <c r="C44" s="558"/>
      <c r="D44" s="559"/>
      <c r="E44" s="559"/>
      <c r="F44" s="559"/>
      <c r="G44" s="559"/>
      <c r="H44" s="559"/>
      <c r="I44" s="559"/>
      <c r="J44" s="560"/>
      <c r="K44" s="95" t="e">
        <f t="shared" ref="K44:P44" si="6">SUM(K46:K72)</f>
        <v>#REF!</v>
      </c>
      <c r="L44" s="95" t="e">
        <f t="shared" si="6"/>
        <v>#REF!</v>
      </c>
      <c r="M44" s="95" t="e">
        <f t="shared" si="6"/>
        <v>#REF!</v>
      </c>
      <c r="N44" s="95">
        <f t="shared" si="6"/>
        <v>0</v>
      </c>
      <c r="O44" s="95">
        <f t="shared" si="6"/>
        <v>0</v>
      </c>
      <c r="P44" s="95">
        <f t="shared" si="6"/>
        <v>0</v>
      </c>
      <c r="Q44" s="94">
        <f>'УП (11 кл.)'!T40</f>
        <v>0</v>
      </c>
      <c r="R44" s="94">
        <f>'УП (11 кл.)'!U40</f>
        <v>0</v>
      </c>
      <c r="S44" s="94">
        <f>'УП (11 кл.)'!V40</f>
        <v>0</v>
      </c>
      <c r="T44" s="94">
        <f>'УП (11 кл.)'!W40</f>
        <v>0</v>
      </c>
      <c r="U44" s="94">
        <f>'УП (11 кл.)'!Z40</f>
        <v>0</v>
      </c>
      <c r="V44" s="94">
        <f>'УП (11 кл.)'!AA40</f>
        <v>0</v>
      </c>
      <c r="W44" s="93"/>
      <c r="X44" s="93"/>
      <c r="Y44" s="144">
        <f t="shared" si="3"/>
        <v>0</v>
      </c>
      <c r="Z44" s="58"/>
      <c r="AB44" s="54"/>
    </row>
    <row r="45" spans="1:28" ht="19.899999999999999" customHeight="1" x14ac:dyDescent="0.2">
      <c r="A45" s="145"/>
      <c r="B45" s="110" t="s">
        <v>124</v>
      </c>
      <c r="C45" s="146"/>
      <c r="D45" s="147"/>
      <c r="E45" s="147"/>
      <c r="F45" s="147"/>
      <c r="G45" s="147"/>
      <c r="H45" s="147"/>
      <c r="I45" s="147"/>
      <c r="J45" s="148"/>
      <c r="K45" s="109"/>
      <c r="L45" s="109"/>
      <c r="M45" s="109" t="e">
        <f>'УП (11 кл.)'!M40*AB124</f>
        <v>#REF!</v>
      </c>
      <c r="N45" s="109"/>
      <c r="O45" s="109"/>
      <c r="P45" s="109"/>
      <c r="Q45" s="111"/>
      <c r="R45" s="111"/>
      <c r="S45" s="111"/>
      <c r="T45" s="111"/>
      <c r="U45" s="111"/>
      <c r="V45" s="111"/>
      <c r="W45" s="109"/>
      <c r="X45" s="109"/>
      <c r="Y45" s="144">
        <f t="shared" si="3"/>
        <v>0</v>
      </c>
      <c r="Z45" s="58"/>
      <c r="AB45" s="54"/>
    </row>
    <row r="46" spans="1:28" ht="19.899999999999999" customHeight="1" x14ac:dyDescent="0.3">
      <c r="A46" s="140" t="str">
        <f>ПрУП!A45</f>
        <v>ОП.01</v>
      </c>
      <c r="B46" s="141" t="str">
        <f>'УП (11 кл.)'!B41</f>
        <v>Экономика организации</v>
      </c>
      <c r="C46" s="140"/>
      <c r="D46" s="140"/>
      <c r="E46" s="140"/>
      <c r="F46" s="140"/>
      <c r="G46" s="140"/>
      <c r="H46" s="140"/>
      <c r="I46" s="140"/>
      <c r="J46" s="142"/>
      <c r="K46" s="94">
        <f>'УП (11 кл.)'!K41</f>
        <v>36</v>
      </c>
      <c r="L46" s="143" t="e">
        <f>K46-M46</f>
        <v>#REF!</v>
      </c>
      <c r="M46" s="143" t="e">
        <f>'УП (11 кл.)'!M41*AB124</f>
        <v>#REF!</v>
      </c>
      <c r="N46" s="143"/>
      <c r="O46" s="143"/>
      <c r="P46" s="143"/>
      <c r="Q46" s="94">
        <f>'УП (11 кл.)'!T41</f>
        <v>0</v>
      </c>
      <c r="R46" s="94">
        <f>'УП (11 кл.)'!U41</f>
        <v>0</v>
      </c>
      <c r="S46" s="94">
        <f>'УП (11 кл.)'!V41</f>
        <v>0</v>
      </c>
      <c r="T46" s="94">
        <f>'УП (11 кл.)'!W41</f>
        <v>0</v>
      </c>
      <c r="U46" s="94">
        <f>'УП (11 кл.)'!Z41</f>
        <v>0</v>
      </c>
      <c r="V46" s="94">
        <f>'УП (11 кл.)'!AA41</f>
        <v>0</v>
      </c>
      <c r="W46" s="94"/>
      <c r="X46" s="94"/>
      <c r="Y46" s="144">
        <f t="shared" si="3"/>
        <v>0</v>
      </c>
      <c r="Z46" s="55"/>
      <c r="AB46" s="54"/>
    </row>
    <row r="47" spans="1:28" ht="19.899999999999999" customHeight="1" x14ac:dyDescent="0.3">
      <c r="A47" s="140" t="str">
        <f>ПрУП!A46</f>
        <v>ОП.02</v>
      </c>
      <c r="B47" s="141" t="str">
        <f>'УП (11 кл.)'!B42</f>
        <v>Статистика</v>
      </c>
      <c r="C47" s="140"/>
      <c r="D47" s="140"/>
      <c r="E47" s="140"/>
      <c r="F47" s="140"/>
      <c r="G47" s="140"/>
      <c r="H47" s="140"/>
      <c r="I47" s="140"/>
      <c r="J47" s="142"/>
      <c r="K47" s="94">
        <f>'УП (11 кл.)'!K42</f>
        <v>36</v>
      </c>
      <c r="L47" s="143" t="e">
        <f t="shared" ref="L47:L72" si="7">K47-M47</f>
        <v>#REF!</v>
      </c>
      <c r="M47" s="143" t="e">
        <f>'УП (11 кл.)'!M42*AB124</f>
        <v>#REF!</v>
      </c>
      <c r="N47" s="143"/>
      <c r="O47" s="143"/>
      <c r="P47" s="143"/>
      <c r="Q47" s="94">
        <f>'УП (11 кл.)'!T42</f>
        <v>0</v>
      </c>
      <c r="R47" s="94">
        <f>'УП (11 кл.)'!U42</f>
        <v>0</v>
      </c>
      <c r="S47" s="94">
        <f>'УП (11 кл.)'!V42</f>
        <v>0</v>
      </c>
      <c r="T47" s="94">
        <f>'УП (11 кл.)'!W42</f>
        <v>0</v>
      </c>
      <c r="U47" s="94">
        <f>'УП (11 кл.)'!Z42</f>
        <v>0</v>
      </c>
      <c r="V47" s="94">
        <f>'УП (11 кл.)'!AA42</f>
        <v>0</v>
      </c>
      <c r="W47" s="94"/>
      <c r="X47" s="94"/>
      <c r="Y47" s="144">
        <f t="shared" si="3"/>
        <v>0</v>
      </c>
      <c r="Z47" s="55"/>
      <c r="AB47" s="54"/>
    </row>
    <row r="48" spans="1:28" ht="19.899999999999999" customHeight="1" x14ac:dyDescent="0.3">
      <c r="A48" s="140" t="str">
        <f>ПрУП!A47</f>
        <v>ОП.03</v>
      </c>
      <c r="B48" s="141" t="str">
        <f>'УП (11 кл.)'!B43</f>
        <v>Менеджмент</v>
      </c>
      <c r="C48" s="140"/>
      <c r="D48" s="140"/>
      <c r="E48" s="140"/>
      <c r="F48" s="140"/>
      <c r="G48" s="140"/>
      <c r="H48" s="140"/>
      <c r="I48" s="140"/>
      <c r="J48" s="142"/>
      <c r="K48" s="94">
        <f>'УП (11 кл.)'!K43</f>
        <v>36</v>
      </c>
      <c r="L48" s="143" t="e">
        <f t="shared" si="7"/>
        <v>#REF!</v>
      </c>
      <c r="M48" s="143" t="e">
        <f>'УП (11 кл.)'!M43*AB124</f>
        <v>#REF!</v>
      </c>
      <c r="N48" s="143"/>
      <c r="O48" s="143"/>
      <c r="P48" s="143"/>
      <c r="Q48" s="94">
        <f>'УП (11 кл.)'!T43</f>
        <v>0</v>
      </c>
      <c r="R48" s="94">
        <f>'УП (11 кл.)'!U43</f>
        <v>0</v>
      </c>
      <c r="S48" s="94">
        <f>'УП (11 кл.)'!V43</f>
        <v>0</v>
      </c>
      <c r="T48" s="94">
        <f>'УП (11 кл.)'!W43</f>
        <v>0</v>
      </c>
      <c r="U48" s="94">
        <f>'УП (11 кл.)'!Z43</f>
        <v>0</v>
      </c>
      <c r="V48" s="94">
        <f>'УП (11 кл.)'!AA43</f>
        <v>0</v>
      </c>
      <c r="W48" s="94"/>
      <c r="X48" s="94"/>
      <c r="Y48" s="144">
        <f t="shared" si="3"/>
        <v>0</v>
      </c>
      <c r="Z48" s="55"/>
      <c r="AB48" s="54"/>
    </row>
    <row r="49" spans="1:28" ht="19.899999999999999" customHeight="1" x14ac:dyDescent="0.3">
      <c r="A49" s="140" t="str">
        <f>ПрУП!A48</f>
        <v>ОП.04</v>
      </c>
      <c r="B49" s="141" t="str">
        <f>'УП (11 кл.)'!B44</f>
        <v>Документационное  обеспечение управления</v>
      </c>
      <c r="C49" s="140"/>
      <c r="D49" s="140"/>
      <c r="E49" s="140"/>
      <c r="F49" s="140"/>
      <c r="G49" s="140"/>
      <c r="H49" s="140"/>
      <c r="I49" s="140"/>
      <c r="J49" s="142"/>
      <c r="K49" s="94">
        <f>'УП (11 кл.)'!K44</f>
        <v>36</v>
      </c>
      <c r="L49" s="143" t="e">
        <f t="shared" si="7"/>
        <v>#REF!</v>
      </c>
      <c r="M49" s="143" t="e">
        <f>'УП (11 кл.)'!M44*AB124</f>
        <v>#REF!</v>
      </c>
      <c r="N49" s="143"/>
      <c r="O49" s="143"/>
      <c r="P49" s="143"/>
      <c r="Q49" s="94">
        <f>'УП (11 кл.)'!T44</f>
        <v>0</v>
      </c>
      <c r="R49" s="94">
        <f>'УП (11 кл.)'!U44</f>
        <v>0</v>
      </c>
      <c r="S49" s="94">
        <f>'УП (11 кл.)'!V44</f>
        <v>0</v>
      </c>
      <c r="T49" s="94">
        <f>'УП (11 кл.)'!W44</f>
        <v>0</v>
      </c>
      <c r="U49" s="94">
        <f>'УП (11 кл.)'!Z44</f>
        <v>0</v>
      </c>
      <c r="V49" s="94">
        <f>'УП (11 кл.)'!AA44</f>
        <v>0</v>
      </c>
      <c r="W49" s="94"/>
      <c r="X49" s="94"/>
      <c r="Y49" s="144">
        <f t="shared" si="3"/>
        <v>0</v>
      </c>
      <c r="Z49" s="55"/>
      <c r="AB49" s="54"/>
    </row>
    <row r="50" spans="1:28" ht="19.899999999999999" customHeight="1" x14ac:dyDescent="0.3">
      <c r="A50" s="140" t="str">
        <f>ПрУП!A49</f>
        <v>ОП.05</v>
      </c>
      <c r="B50" s="141" t="str">
        <f>'УП (11 кл.)'!B45</f>
        <v>Правовое обеспечение профессиональной деятельности</v>
      </c>
      <c r="C50" s="140"/>
      <c r="D50" s="140"/>
      <c r="E50" s="140"/>
      <c r="F50" s="140"/>
      <c r="G50" s="140"/>
      <c r="H50" s="140"/>
      <c r="I50" s="140"/>
      <c r="J50" s="142"/>
      <c r="K50" s="94">
        <f>'УП (11 кл.)'!K45</f>
        <v>36</v>
      </c>
      <c r="L50" s="143" t="e">
        <f t="shared" si="7"/>
        <v>#REF!</v>
      </c>
      <c r="M50" s="143" t="e">
        <f>'УП (11 кл.)'!M45*AB124</f>
        <v>#REF!</v>
      </c>
      <c r="N50" s="143"/>
      <c r="O50" s="143"/>
      <c r="P50" s="143"/>
      <c r="Q50" s="94">
        <f>'УП (11 кл.)'!T45</f>
        <v>0</v>
      </c>
      <c r="R50" s="94">
        <f>'УП (11 кл.)'!U45</f>
        <v>0</v>
      </c>
      <c r="S50" s="94">
        <f>'УП (11 кл.)'!V45</f>
        <v>0</v>
      </c>
      <c r="T50" s="94">
        <f>'УП (11 кл.)'!W45</f>
        <v>0</v>
      </c>
      <c r="U50" s="94">
        <f>'УП (11 кл.)'!Z45</f>
        <v>0</v>
      </c>
      <c r="V50" s="94">
        <f>'УП (11 кл.)'!AA45</f>
        <v>0</v>
      </c>
      <c r="W50" s="94"/>
      <c r="X50" s="94"/>
      <c r="Y50" s="144">
        <f t="shared" si="3"/>
        <v>0</v>
      </c>
      <c r="Z50" s="56"/>
      <c r="AB50" s="54"/>
    </row>
    <row r="51" spans="1:28" ht="19.899999999999999" customHeight="1" x14ac:dyDescent="0.3">
      <c r="A51" s="140" t="str">
        <f>ПрУП!A50</f>
        <v>ОП.06</v>
      </c>
      <c r="B51" s="141" t="str">
        <f>'УП (11 кл.)'!B46</f>
        <v>Финансы, денежное обращение и кредит</v>
      </c>
      <c r="C51" s="140"/>
      <c r="D51" s="140"/>
      <c r="E51" s="140"/>
      <c r="F51" s="140"/>
      <c r="G51" s="140"/>
      <c r="H51" s="140"/>
      <c r="I51" s="140"/>
      <c r="J51" s="142"/>
      <c r="K51" s="94">
        <f>'УП (11 кл.)'!K46</f>
        <v>88</v>
      </c>
      <c r="L51" s="143" t="e">
        <f t="shared" si="7"/>
        <v>#REF!</v>
      </c>
      <c r="M51" s="143" t="e">
        <f>'УП (11 кл.)'!M46*AB124</f>
        <v>#REF!</v>
      </c>
      <c r="N51" s="143"/>
      <c r="O51" s="143"/>
      <c r="P51" s="143"/>
      <c r="Q51" s="94">
        <f>'УП (11 кл.)'!T46</f>
        <v>0</v>
      </c>
      <c r="R51" s="94">
        <f>'УП (11 кл.)'!U46</f>
        <v>0</v>
      </c>
      <c r="S51" s="94">
        <f>'УП (11 кл.)'!V46</f>
        <v>0</v>
      </c>
      <c r="T51" s="94">
        <f>'УП (11 кл.)'!W46</f>
        <v>0</v>
      </c>
      <c r="U51" s="94">
        <f>'УП (11 кл.)'!Z46</f>
        <v>0</v>
      </c>
      <c r="V51" s="94">
        <f>'УП (11 кл.)'!AA46</f>
        <v>0</v>
      </c>
      <c r="W51" s="94"/>
      <c r="X51" s="94"/>
      <c r="Y51" s="144">
        <f t="shared" si="3"/>
        <v>0</v>
      </c>
      <c r="Z51" s="56"/>
      <c r="AB51" s="54"/>
    </row>
    <row r="52" spans="1:28" ht="19.899999999999999" customHeight="1" x14ac:dyDescent="0.3">
      <c r="A52" s="140" t="str">
        <f>ПрУП!A51</f>
        <v>ОП.07</v>
      </c>
      <c r="B52" s="141" t="str">
        <f>'УП (11 кл.)'!B47</f>
        <v xml:space="preserve">Налоги и налогообложение </v>
      </c>
      <c r="C52" s="140"/>
      <c r="D52" s="140"/>
      <c r="E52" s="140"/>
      <c r="F52" s="140"/>
      <c r="G52" s="140"/>
      <c r="H52" s="140"/>
      <c r="I52" s="140"/>
      <c r="J52" s="142"/>
      <c r="K52" s="94">
        <f>'УП (11 кл.)'!K47</f>
        <v>60</v>
      </c>
      <c r="L52" s="143" t="e">
        <f t="shared" si="7"/>
        <v>#REF!</v>
      </c>
      <c r="M52" s="143" t="e">
        <f>'УП (11 кл.)'!M47*AB124</f>
        <v>#REF!</v>
      </c>
      <c r="N52" s="143"/>
      <c r="O52" s="143"/>
      <c r="P52" s="143"/>
      <c r="Q52" s="94">
        <f>'УП (11 кл.)'!T47</f>
        <v>0</v>
      </c>
      <c r="R52" s="94">
        <f>'УП (11 кл.)'!U47</f>
        <v>0</v>
      </c>
      <c r="S52" s="94">
        <f>'УП (11 кл.)'!V47</f>
        <v>0</v>
      </c>
      <c r="T52" s="94">
        <f>'УП (11 кл.)'!W47</f>
        <v>0</v>
      </c>
      <c r="U52" s="94">
        <f>'УП (11 кл.)'!Z47</f>
        <v>0</v>
      </c>
      <c r="V52" s="94">
        <f>'УП (11 кл.)'!AA47</f>
        <v>0</v>
      </c>
      <c r="W52" s="94"/>
      <c r="X52" s="94"/>
      <c r="Y52" s="144">
        <f t="shared" si="3"/>
        <v>0</v>
      </c>
      <c r="Z52" s="55"/>
      <c r="AB52" s="54"/>
    </row>
    <row r="53" spans="1:28" ht="19.899999999999999" customHeight="1" x14ac:dyDescent="0.3">
      <c r="A53" s="140" t="str">
        <f>ПрУП!A52</f>
        <v>ОП.08</v>
      </c>
      <c r="B53" s="141" t="str">
        <f>'УП (11 кл.)'!B48</f>
        <v>Основы бухгалтерского учета</v>
      </c>
      <c r="C53" s="140"/>
      <c r="D53" s="140"/>
      <c r="E53" s="140"/>
      <c r="F53" s="140"/>
      <c r="G53" s="140"/>
      <c r="H53" s="140"/>
      <c r="I53" s="140"/>
      <c r="J53" s="142"/>
      <c r="K53" s="94">
        <f>'УП (11 кл.)'!K48</f>
        <v>36</v>
      </c>
      <c r="L53" s="143" t="e">
        <f t="shared" si="7"/>
        <v>#REF!</v>
      </c>
      <c r="M53" s="143" t="e">
        <f>'УП (11 кл.)'!M48*AB124</f>
        <v>#REF!</v>
      </c>
      <c r="N53" s="143"/>
      <c r="O53" s="143"/>
      <c r="P53" s="143"/>
      <c r="Q53" s="94">
        <f>'УП (11 кл.)'!T48</f>
        <v>0</v>
      </c>
      <c r="R53" s="94">
        <f>'УП (11 кл.)'!U48</f>
        <v>0</v>
      </c>
      <c r="S53" s="94">
        <f>'УП (11 кл.)'!V48</f>
        <v>0</v>
      </c>
      <c r="T53" s="94">
        <f>'УП (11 кл.)'!W48</f>
        <v>0</v>
      </c>
      <c r="U53" s="94">
        <f>'УП (11 кл.)'!Z48</f>
        <v>0</v>
      </c>
      <c r="V53" s="94">
        <f>'УП (11 кл.)'!AA48</f>
        <v>0</v>
      </c>
      <c r="W53" s="94"/>
      <c r="X53" s="94"/>
      <c r="Y53" s="144">
        <f t="shared" si="3"/>
        <v>0</v>
      </c>
      <c r="Z53" s="55"/>
      <c r="AB53" s="54"/>
    </row>
    <row r="54" spans="1:28" ht="19.899999999999999" customHeight="1" x14ac:dyDescent="0.3">
      <c r="A54" s="140" t="str">
        <f>ПрУП!A53</f>
        <v>ОП.09</v>
      </c>
      <c r="B54" s="141" t="str">
        <f>'УП (11 кл.)'!B49</f>
        <v>Аудит</v>
      </c>
      <c r="C54" s="140"/>
      <c r="D54" s="140"/>
      <c r="E54" s="140"/>
      <c r="F54" s="140"/>
      <c r="G54" s="140"/>
      <c r="H54" s="140"/>
      <c r="I54" s="140"/>
      <c r="J54" s="142"/>
      <c r="K54" s="94">
        <f>'УП (11 кл.)'!K49</f>
        <v>36</v>
      </c>
      <c r="L54" s="143" t="e">
        <f t="shared" si="7"/>
        <v>#REF!</v>
      </c>
      <c r="M54" s="143" t="e">
        <f>'УП (11 кл.)'!M49*AB124</f>
        <v>#REF!</v>
      </c>
      <c r="N54" s="143"/>
      <c r="O54" s="143"/>
      <c r="P54" s="143"/>
      <c r="Q54" s="94">
        <f>'УП (11 кл.)'!T49</f>
        <v>0</v>
      </c>
      <c r="R54" s="94">
        <f>'УП (11 кл.)'!U49</f>
        <v>0</v>
      </c>
      <c r="S54" s="94">
        <f>'УП (11 кл.)'!V49</f>
        <v>0</v>
      </c>
      <c r="T54" s="94">
        <f>'УП (11 кл.)'!W49</f>
        <v>0</v>
      </c>
      <c r="U54" s="94">
        <f>'УП (11 кл.)'!Z49</f>
        <v>0</v>
      </c>
      <c r="V54" s="94">
        <f>'УП (11 кл.)'!AA49</f>
        <v>0</v>
      </c>
      <c r="W54" s="94"/>
      <c r="X54" s="94"/>
      <c r="Y54" s="144">
        <f t="shared" si="3"/>
        <v>0</v>
      </c>
      <c r="Z54" s="55"/>
      <c r="AB54" s="54"/>
    </row>
    <row r="55" spans="1:28" ht="19.899999999999999" customHeight="1" x14ac:dyDescent="0.3">
      <c r="A55" s="140" t="str">
        <f>ПрУП!A54</f>
        <v>ОП.10</v>
      </c>
      <c r="B55" s="141" t="str">
        <f>'УП (11 кл.)'!B50</f>
        <v>Безопасность жизнедеятельности</v>
      </c>
      <c r="C55" s="140"/>
      <c r="D55" s="140"/>
      <c r="E55" s="140"/>
      <c r="F55" s="140"/>
      <c r="G55" s="140"/>
      <c r="H55" s="140"/>
      <c r="I55" s="140"/>
      <c r="J55" s="142"/>
      <c r="K55" s="94">
        <f>'УП (11 кл.)'!K50</f>
        <v>68</v>
      </c>
      <c r="L55" s="143" t="e">
        <f t="shared" si="7"/>
        <v>#REF!</v>
      </c>
      <c r="M55" s="143" t="e">
        <f>'УП (11 кл.)'!M50*AB124</f>
        <v>#REF!</v>
      </c>
      <c r="N55" s="143"/>
      <c r="O55" s="143"/>
      <c r="P55" s="143"/>
      <c r="Q55" s="94">
        <f>'УП (11 кл.)'!T50</f>
        <v>0</v>
      </c>
      <c r="R55" s="94">
        <f>'УП (11 кл.)'!U50</f>
        <v>0</v>
      </c>
      <c r="S55" s="94">
        <f>'УП (11 кл.)'!V50</f>
        <v>0</v>
      </c>
      <c r="T55" s="94">
        <f>'УП (11 кл.)'!W50</f>
        <v>0</v>
      </c>
      <c r="U55" s="94">
        <f>'УП (11 кл.)'!Z50</f>
        <v>0</v>
      </c>
      <c r="V55" s="94">
        <f>'УП (11 кл.)'!AA50</f>
        <v>0</v>
      </c>
      <c r="W55" s="94"/>
      <c r="X55" s="94"/>
      <c r="Y55" s="144">
        <f t="shared" si="3"/>
        <v>0</v>
      </c>
      <c r="Z55" s="55"/>
      <c r="AB55" s="54"/>
    </row>
    <row r="56" spans="1:28" ht="19.899999999999999" customHeight="1" x14ac:dyDescent="0.3">
      <c r="A56" s="140" t="e">
        <f>ПрУП!#REF!</f>
        <v>#REF!</v>
      </c>
      <c r="B56" s="141" t="e">
        <f>'УП (11 кл.)'!B51</f>
        <v>#REF!</v>
      </c>
      <c r="C56" s="140"/>
      <c r="D56" s="140"/>
      <c r="E56" s="140"/>
      <c r="F56" s="140"/>
      <c r="G56" s="140"/>
      <c r="H56" s="140"/>
      <c r="I56" s="140"/>
      <c r="J56" s="142"/>
      <c r="K56" s="94" t="e">
        <f>'УП (11 кл.)'!K51</f>
        <v>#REF!</v>
      </c>
      <c r="L56" s="143" t="e">
        <f t="shared" si="7"/>
        <v>#REF!</v>
      </c>
      <c r="M56" s="143" t="e">
        <f>'УП (11 кл.)'!M51*AB124</f>
        <v>#REF!</v>
      </c>
      <c r="N56" s="143"/>
      <c r="O56" s="143"/>
      <c r="P56" s="143"/>
      <c r="Q56" s="94">
        <f>'УП (11 кл.)'!T51</f>
        <v>0</v>
      </c>
      <c r="R56" s="94">
        <f>'УП (11 кл.)'!U51</f>
        <v>0</v>
      </c>
      <c r="S56" s="94">
        <f>'УП (11 кл.)'!V51</f>
        <v>0</v>
      </c>
      <c r="T56" s="94">
        <f>'УП (11 кл.)'!W51</f>
        <v>0</v>
      </c>
      <c r="U56" s="94">
        <f>'УП (11 кл.)'!Z51</f>
        <v>0</v>
      </c>
      <c r="V56" s="94">
        <f>'УП (11 кл.)'!AA51</f>
        <v>0</v>
      </c>
      <c r="W56" s="94"/>
      <c r="X56" s="94"/>
      <c r="Y56" s="144">
        <f t="shared" si="3"/>
        <v>0</v>
      </c>
      <c r="Z56" s="55"/>
      <c r="AB56" s="54"/>
    </row>
    <row r="57" spans="1:28" ht="19.899999999999999" customHeight="1" x14ac:dyDescent="0.3">
      <c r="A57" s="140" t="e">
        <f>ПрУП!#REF!</f>
        <v>#REF!</v>
      </c>
      <c r="B57" s="141" t="e">
        <f>'УП (11 кл.)'!B52</f>
        <v>#REF!</v>
      </c>
      <c r="C57" s="140"/>
      <c r="D57" s="140"/>
      <c r="E57" s="140"/>
      <c r="F57" s="140"/>
      <c r="G57" s="140"/>
      <c r="H57" s="140"/>
      <c r="I57" s="140"/>
      <c r="J57" s="142"/>
      <c r="K57" s="94" t="e">
        <f>'УП (11 кл.)'!K52</f>
        <v>#REF!</v>
      </c>
      <c r="L57" s="143" t="e">
        <f t="shared" si="7"/>
        <v>#REF!</v>
      </c>
      <c r="M57" s="143" t="e">
        <f>'УП (11 кл.)'!M52*AB124</f>
        <v>#REF!</v>
      </c>
      <c r="N57" s="143"/>
      <c r="O57" s="143"/>
      <c r="P57" s="143"/>
      <c r="Q57" s="94">
        <f>'УП (11 кл.)'!T52</f>
        <v>0</v>
      </c>
      <c r="R57" s="94">
        <f>'УП (11 кл.)'!U52</f>
        <v>0</v>
      </c>
      <c r="S57" s="94">
        <f>'УП (11 кл.)'!V52</f>
        <v>0</v>
      </c>
      <c r="T57" s="94">
        <f>'УП (11 кл.)'!W52</f>
        <v>0</v>
      </c>
      <c r="U57" s="94">
        <f>'УП (11 кл.)'!Z52</f>
        <v>0</v>
      </c>
      <c r="V57" s="94">
        <f>'УП (11 кл.)'!AA52</f>
        <v>0</v>
      </c>
      <c r="W57" s="94"/>
      <c r="X57" s="94"/>
      <c r="Y57" s="144">
        <f t="shared" si="3"/>
        <v>0</v>
      </c>
      <c r="Z57" s="55"/>
      <c r="AB57" s="54"/>
    </row>
    <row r="58" spans="1:28" ht="19.899999999999999" customHeight="1" x14ac:dyDescent="0.3">
      <c r="A58" s="140" t="e">
        <f>ПрУП!#REF!</f>
        <v>#REF!</v>
      </c>
      <c r="B58" s="141" t="e">
        <f>'УП (11 кл.)'!B53</f>
        <v>#REF!</v>
      </c>
      <c r="C58" s="140"/>
      <c r="D58" s="140"/>
      <c r="E58" s="140"/>
      <c r="F58" s="140"/>
      <c r="G58" s="140"/>
      <c r="H58" s="140"/>
      <c r="I58" s="140"/>
      <c r="J58" s="142"/>
      <c r="K58" s="94" t="e">
        <f>'УП (11 кл.)'!K53</f>
        <v>#REF!</v>
      </c>
      <c r="L58" s="143" t="e">
        <f t="shared" si="7"/>
        <v>#REF!</v>
      </c>
      <c r="M58" s="143" t="e">
        <f>'УП (11 кл.)'!M53*AB124</f>
        <v>#REF!</v>
      </c>
      <c r="N58" s="143"/>
      <c r="O58" s="143"/>
      <c r="P58" s="143"/>
      <c r="Q58" s="94">
        <f>'УП (11 кл.)'!T53</f>
        <v>0</v>
      </c>
      <c r="R58" s="94">
        <f>'УП (11 кл.)'!U53</f>
        <v>0</v>
      </c>
      <c r="S58" s="94">
        <f>'УП (11 кл.)'!V53</f>
        <v>0</v>
      </c>
      <c r="T58" s="94">
        <f>'УП (11 кл.)'!W53</f>
        <v>0</v>
      </c>
      <c r="U58" s="94">
        <f>'УП (11 кл.)'!Z53</f>
        <v>0</v>
      </c>
      <c r="V58" s="94">
        <f>'УП (11 кл.)'!AA53</f>
        <v>0</v>
      </c>
      <c r="W58" s="94"/>
      <c r="X58" s="94"/>
      <c r="Y58" s="144">
        <f t="shared" si="3"/>
        <v>0</v>
      </c>
      <c r="Z58" s="56"/>
      <c r="AB58" s="54"/>
    </row>
    <row r="59" spans="1:28" ht="19.899999999999999" customHeight="1" x14ac:dyDescent="0.3">
      <c r="A59" s="140" t="e">
        <f>ПрУП!#REF!</f>
        <v>#REF!</v>
      </c>
      <c r="B59" s="141" t="e">
        <f>'УП (11 кл.)'!B54</f>
        <v>#REF!</v>
      </c>
      <c r="C59" s="140"/>
      <c r="D59" s="140"/>
      <c r="E59" s="140"/>
      <c r="F59" s="140"/>
      <c r="G59" s="140"/>
      <c r="H59" s="140"/>
      <c r="I59" s="140"/>
      <c r="J59" s="142"/>
      <c r="K59" s="94" t="e">
        <f>'УП (11 кл.)'!K54</f>
        <v>#REF!</v>
      </c>
      <c r="L59" s="143" t="e">
        <f t="shared" si="7"/>
        <v>#REF!</v>
      </c>
      <c r="M59" s="143" t="e">
        <f>'УП (11 кл.)'!M54*AB124</f>
        <v>#REF!</v>
      </c>
      <c r="N59" s="143"/>
      <c r="O59" s="143"/>
      <c r="P59" s="143"/>
      <c r="Q59" s="94">
        <f>'УП (11 кл.)'!T54</f>
        <v>0</v>
      </c>
      <c r="R59" s="94">
        <f>'УП (11 кл.)'!U54</f>
        <v>0</v>
      </c>
      <c r="S59" s="94">
        <f>'УП (11 кл.)'!V54</f>
        <v>0</v>
      </c>
      <c r="T59" s="94">
        <f>'УП (11 кл.)'!W54</f>
        <v>0</v>
      </c>
      <c r="U59" s="94">
        <f>'УП (11 кл.)'!Z54</f>
        <v>0</v>
      </c>
      <c r="V59" s="94">
        <f>'УП (11 кл.)'!AA54</f>
        <v>0</v>
      </c>
      <c r="W59" s="94"/>
      <c r="X59" s="94"/>
      <c r="Y59" s="144">
        <f t="shared" si="3"/>
        <v>0</v>
      </c>
      <c r="Z59" s="55"/>
      <c r="AB59" s="54"/>
    </row>
    <row r="60" spans="1:28" ht="19.899999999999999" customHeight="1" x14ac:dyDescent="0.3">
      <c r="A60" s="140" t="e">
        <f>ПрУП!#REF!</f>
        <v>#REF!</v>
      </c>
      <c r="B60" s="141" t="e">
        <f>'УП (11 кл.)'!B55</f>
        <v>#REF!</v>
      </c>
      <c r="C60" s="140"/>
      <c r="D60" s="140"/>
      <c r="E60" s="140"/>
      <c r="F60" s="140"/>
      <c r="G60" s="140"/>
      <c r="H60" s="140"/>
      <c r="I60" s="140"/>
      <c r="J60" s="142"/>
      <c r="K60" s="94" t="e">
        <f>'УП (11 кл.)'!K55</f>
        <v>#REF!</v>
      </c>
      <c r="L60" s="143" t="e">
        <f t="shared" si="7"/>
        <v>#REF!</v>
      </c>
      <c r="M60" s="143" t="e">
        <f>'УП (11 кл.)'!M55*AB124</f>
        <v>#REF!</v>
      </c>
      <c r="N60" s="143"/>
      <c r="O60" s="143"/>
      <c r="P60" s="143"/>
      <c r="Q60" s="94">
        <f>'УП (11 кл.)'!T55</f>
        <v>0</v>
      </c>
      <c r="R60" s="94">
        <f>'УП (11 кл.)'!U55</f>
        <v>0</v>
      </c>
      <c r="S60" s="94">
        <f>'УП (11 кл.)'!V55</f>
        <v>0</v>
      </c>
      <c r="T60" s="94">
        <f>'УП (11 кл.)'!W55</f>
        <v>0</v>
      </c>
      <c r="U60" s="94">
        <f>'УП (11 кл.)'!Z55</f>
        <v>0</v>
      </c>
      <c r="V60" s="94">
        <f>'УП (11 кл.)'!AA55</f>
        <v>0</v>
      </c>
      <c r="W60" s="94"/>
      <c r="X60" s="94"/>
      <c r="Y60" s="144">
        <f t="shared" si="3"/>
        <v>0</v>
      </c>
      <c r="Z60" s="55"/>
      <c r="AB60" s="54"/>
    </row>
    <row r="61" spans="1:28" ht="19.899999999999999" customHeight="1" x14ac:dyDescent="0.3">
      <c r="A61" s="140" t="e">
        <f>ПрУП!#REF!</f>
        <v>#REF!</v>
      </c>
      <c r="B61" s="141" t="e">
        <f>'УП (11 кл.)'!B56</f>
        <v>#REF!</v>
      </c>
      <c r="C61" s="140"/>
      <c r="D61" s="140"/>
      <c r="E61" s="140"/>
      <c r="F61" s="140"/>
      <c r="G61" s="140"/>
      <c r="H61" s="140"/>
      <c r="I61" s="140"/>
      <c r="J61" s="142"/>
      <c r="K61" s="94" t="e">
        <f>'УП (11 кл.)'!K56</f>
        <v>#REF!</v>
      </c>
      <c r="L61" s="143" t="e">
        <f t="shared" si="7"/>
        <v>#REF!</v>
      </c>
      <c r="M61" s="143" t="e">
        <f>'УП (11 кл.)'!M56*AB124</f>
        <v>#REF!</v>
      </c>
      <c r="N61" s="143"/>
      <c r="O61" s="143"/>
      <c r="P61" s="143"/>
      <c r="Q61" s="94">
        <f>'УП (11 кл.)'!T56</f>
        <v>0</v>
      </c>
      <c r="R61" s="94">
        <f>'УП (11 кл.)'!U56</f>
        <v>0</v>
      </c>
      <c r="S61" s="94">
        <f>'УП (11 кл.)'!V56</f>
        <v>0</v>
      </c>
      <c r="T61" s="94">
        <f>'УП (11 кл.)'!W56</f>
        <v>0</v>
      </c>
      <c r="U61" s="94">
        <f>'УП (11 кл.)'!Z56</f>
        <v>0</v>
      </c>
      <c r="V61" s="94">
        <f>'УП (11 кл.)'!AA56</f>
        <v>0</v>
      </c>
      <c r="W61" s="94"/>
      <c r="X61" s="94"/>
      <c r="Y61" s="144">
        <f t="shared" si="3"/>
        <v>0</v>
      </c>
      <c r="Z61" s="56"/>
      <c r="AB61" s="54"/>
    </row>
    <row r="62" spans="1:28" ht="19.899999999999999" customHeight="1" x14ac:dyDescent="0.3">
      <c r="A62" s="140" t="e">
        <f>ПрУП!#REF!</f>
        <v>#REF!</v>
      </c>
      <c r="B62" s="141" t="e">
        <f>'УП (11 кл.)'!B57</f>
        <v>#REF!</v>
      </c>
      <c r="C62" s="140"/>
      <c r="D62" s="140"/>
      <c r="E62" s="140"/>
      <c r="F62" s="140"/>
      <c r="G62" s="140"/>
      <c r="H62" s="140"/>
      <c r="I62" s="140"/>
      <c r="J62" s="142"/>
      <c r="K62" s="94" t="e">
        <f>'УП (11 кл.)'!K57</f>
        <v>#REF!</v>
      </c>
      <c r="L62" s="143" t="e">
        <f t="shared" si="7"/>
        <v>#REF!</v>
      </c>
      <c r="M62" s="143" t="e">
        <f>'УП (11 кл.)'!M57*AB124</f>
        <v>#REF!</v>
      </c>
      <c r="N62" s="143"/>
      <c r="O62" s="143"/>
      <c r="P62" s="143"/>
      <c r="Q62" s="94">
        <f>'УП (11 кл.)'!T57</f>
        <v>0</v>
      </c>
      <c r="R62" s="94">
        <f>'УП (11 кл.)'!U57</f>
        <v>0</v>
      </c>
      <c r="S62" s="94">
        <f>'УП (11 кл.)'!V57</f>
        <v>0</v>
      </c>
      <c r="T62" s="94">
        <f>'УП (11 кл.)'!W57</f>
        <v>0</v>
      </c>
      <c r="U62" s="94">
        <f>'УП (11 кл.)'!Z57</f>
        <v>0</v>
      </c>
      <c r="V62" s="94">
        <f>'УП (11 кл.)'!AA57</f>
        <v>0</v>
      </c>
      <c r="W62" s="94"/>
      <c r="X62" s="94"/>
      <c r="Y62" s="144">
        <f t="shared" si="3"/>
        <v>0</v>
      </c>
      <c r="Z62" s="55"/>
      <c r="AB62" s="54"/>
    </row>
    <row r="63" spans="1:28" ht="19.899999999999999" customHeight="1" x14ac:dyDescent="0.3">
      <c r="A63" s="140" t="str">
        <f>ПрУП!A56</f>
        <v>ОП.В.18</v>
      </c>
      <c r="B63" s="141" t="str">
        <f>'УП (11 кл.)'!B58</f>
        <v>Основы предпринимательства</v>
      </c>
      <c r="C63" s="140"/>
      <c r="D63" s="140"/>
      <c r="E63" s="140"/>
      <c r="F63" s="140"/>
      <c r="G63" s="140"/>
      <c r="H63" s="140"/>
      <c r="I63" s="140"/>
      <c r="J63" s="142"/>
      <c r="K63" s="94">
        <f>'УП (11 кл.)'!K58</f>
        <v>36</v>
      </c>
      <c r="L63" s="143" t="e">
        <f t="shared" si="7"/>
        <v>#REF!</v>
      </c>
      <c r="M63" s="143" t="e">
        <f>'УП (11 кл.)'!M58*AB124</f>
        <v>#REF!</v>
      </c>
      <c r="N63" s="143"/>
      <c r="O63" s="143"/>
      <c r="P63" s="143"/>
      <c r="Q63" s="94">
        <f>'УП (11 кл.)'!T58</f>
        <v>0</v>
      </c>
      <c r="R63" s="94">
        <f>'УП (11 кл.)'!U58</f>
        <v>0</v>
      </c>
      <c r="S63" s="94">
        <f>'УП (11 кл.)'!V58</f>
        <v>0</v>
      </c>
      <c r="T63" s="94">
        <f>'УП (11 кл.)'!W58</f>
        <v>0</v>
      </c>
      <c r="U63" s="94">
        <f>'УП (11 кл.)'!Z58</f>
        <v>0</v>
      </c>
      <c r="V63" s="94">
        <f>'УП (11 кл.)'!AA58</f>
        <v>0</v>
      </c>
      <c r="W63" s="94"/>
      <c r="X63" s="94"/>
      <c r="Y63" s="144">
        <f t="shared" si="3"/>
        <v>0</v>
      </c>
      <c r="Z63" s="55"/>
      <c r="AB63" s="54"/>
    </row>
    <row r="64" spans="1:28" ht="19.899999999999999" customHeight="1" x14ac:dyDescent="0.3">
      <c r="A64" s="140" t="str">
        <f>ПрУП!A57</f>
        <v>ОП.В.19</v>
      </c>
      <c r="B64" s="141">
        <f>'УП (11 кл.)'!B59</f>
        <v>0</v>
      </c>
      <c r="C64" s="140"/>
      <c r="D64" s="140"/>
      <c r="E64" s="140"/>
      <c r="F64" s="140"/>
      <c r="G64" s="140"/>
      <c r="H64" s="140"/>
      <c r="I64" s="140"/>
      <c r="J64" s="142"/>
      <c r="K64" s="94">
        <f>'УП (11 кл.)'!K59</f>
        <v>0</v>
      </c>
      <c r="L64" s="143" t="e">
        <f t="shared" si="7"/>
        <v>#REF!</v>
      </c>
      <c r="M64" s="143" t="e">
        <f>'УП (11 кл.)'!M59*AB124</f>
        <v>#REF!</v>
      </c>
      <c r="N64" s="143"/>
      <c r="O64" s="143"/>
      <c r="P64" s="143"/>
      <c r="Q64" s="94">
        <f>'УП (11 кл.)'!T59</f>
        <v>0</v>
      </c>
      <c r="R64" s="94">
        <f>'УП (11 кл.)'!U59</f>
        <v>0</v>
      </c>
      <c r="S64" s="94">
        <f>'УП (11 кл.)'!V59</f>
        <v>0</v>
      </c>
      <c r="T64" s="94">
        <f>'УП (11 кл.)'!W59</f>
        <v>0</v>
      </c>
      <c r="U64" s="94">
        <f>'УП (11 кл.)'!Z59</f>
        <v>0</v>
      </c>
      <c r="V64" s="94">
        <f>'УП (11 кл.)'!AA59</f>
        <v>0</v>
      </c>
      <c r="W64" s="94"/>
      <c r="X64" s="94"/>
      <c r="Y64" s="144">
        <f t="shared" si="3"/>
        <v>0</v>
      </c>
      <c r="Z64" s="55"/>
      <c r="AB64" s="54"/>
    </row>
    <row r="65" spans="1:28" ht="19.899999999999999" customHeight="1" x14ac:dyDescent="0.3">
      <c r="A65" s="140" t="e">
        <f>ПрУП!#REF!</f>
        <v>#REF!</v>
      </c>
      <c r="B65" s="141" t="e">
        <f>'УП (11 кл.)'!B60</f>
        <v>#REF!</v>
      </c>
      <c r="C65" s="140"/>
      <c r="D65" s="140"/>
      <c r="E65" s="140"/>
      <c r="F65" s="140"/>
      <c r="G65" s="140"/>
      <c r="H65" s="140"/>
      <c r="I65" s="140"/>
      <c r="J65" s="142"/>
      <c r="K65" s="94" t="e">
        <f>'УП (11 кл.)'!K60</f>
        <v>#REF!</v>
      </c>
      <c r="L65" s="143" t="e">
        <f t="shared" si="7"/>
        <v>#REF!</v>
      </c>
      <c r="M65" s="143" t="e">
        <f>'УП (11 кл.)'!M60*AB124</f>
        <v>#REF!</v>
      </c>
      <c r="N65" s="143"/>
      <c r="O65" s="143"/>
      <c r="P65" s="143"/>
      <c r="Q65" s="94">
        <f>'УП (11 кл.)'!T60</f>
        <v>0</v>
      </c>
      <c r="R65" s="94">
        <f>'УП (11 кл.)'!U60</f>
        <v>0</v>
      </c>
      <c r="S65" s="94">
        <f>'УП (11 кл.)'!V60</f>
        <v>0</v>
      </c>
      <c r="T65" s="94">
        <f>'УП (11 кл.)'!W60</f>
        <v>0</v>
      </c>
      <c r="U65" s="94">
        <f>'УП (11 кл.)'!Z60</f>
        <v>0</v>
      </c>
      <c r="V65" s="94">
        <f>'УП (11 кл.)'!AA60</f>
        <v>0</v>
      </c>
      <c r="W65" s="94"/>
      <c r="X65" s="94"/>
      <c r="Y65" s="144">
        <f t="shared" si="3"/>
        <v>0</v>
      </c>
      <c r="Z65" s="55"/>
      <c r="AB65" s="54"/>
    </row>
    <row r="66" spans="1:28" ht="19.899999999999999" customHeight="1" x14ac:dyDescent="0.3">
      <c r="A66" s="140" t="e">
        <f>ПрУП!#REF!</f>
        <v>#REF!</v>
      </c>
      <c r="B66" s="141" t="e">
        <f>'УП (11 кл.)'!B61</f>
        <v>#REF!</v>
      </c>
      <c r="C66" s="140"/>
      <c r="D66" s="140"/>
      <c r="E66" s="140"/>
      <c r="F66" s="140"/>
      <c r="G66" s="140"/>
      <c r="H66" s="140"/>
      <c r="I66" s="140"/>
      <c r="J66" s="142"/>
      <c r="K66" s="94" t="e">
        <f>'УП (11 кл.)'!K61</f>
        <v>#REF!</v>
      </c>
      <c r="L66" s="143" t="e">
        <f t="shared" si="7"/>
        <v>#REF!</v>
      </c>
      <c r="M66" s="143" t="e">
        <f>'УП (11 кл.)'!M61*AB124</f>
        <v>#REF!</v>
      </c>
      <c r="N66" s="143"/>
      <c r="O66" s="143"/>
      <c r="P66" s="143"/>
      <c r="Q66" s="94">
        <f>'УП (11 кл.)'!T61</f>
        <v>0</v>
      </c>
      <c r="R66" s="94">
        <f>'УП (11 кл.)'!U61</f>
        <v>0</v>
      </c>
      <c r="S66" s="94">
        <f>'УП (11 кл.)'!V61</f>
        <v>0</v>
      </c>
      <c r="T66" s="94">
        <f>'УП (11 кл.)'!W61</f>
        <v>0</v>
      </c>
      <c r="U66" s="94">
        <f>'УП (11 кл.)'!Z61</f>
        <v>0</v>
      </c>
      <c r="V66" s="94">
        <f>'УП (11 кл.)'!AA61</f>
        <v>0</v>
      </c>
      <c r="W66" s="94"/>
      <c r="X66" s="94"/>
      <c r="Y66" s="144">
        <f t="shared" si="3"/>
        <v>0</v>
      </c>
      <c r="Z66" s="55"/>
      <c r="AB66" s="54"/>
    </row>
    <row r="67" spans="1:28" ht="19.899999999999999" customHeight="1" x14ac:dyDescent="0.3">
      <c r="A67" s="140" t="e">
        <f>ПрУП!#REF!</f>
        <v>#REF!</v>
      </c>
      <c r="B67" s="141" t="e">
        <f>'УП (11 кл.)'!B62</f>
        <v>#REF!</v>
      </c>
      <c r="C67" s="140"/>
      <c r="D67" s="140"/>
      <c r="E67" s="140"/>
      <c r="F67" s="140"/>
      <c r="G67" s="140"/>
      <c r="H67" s="140"/>
      <c r="I67" s="140"/>
      <c r="J67" s="142"/>
      <c r="K67" s="94" t="e">
        <f>'УП (11 кл.)'!K62</f>
        <v>#REF!</v>
      </c>
      <c r="L67" s="143" t="e">
        <f t="shared" si="7"/>
        <v>#REF!</v>
      </c>
      <c r="M67" s="143" t="e">
        <f>'УП (11 кл.)'!M62*AB124</f>
        <v>#REF!</v>
      </c>
      <c r="N67" s="143"/>
      <c r="O67" s="143"/>
      <c r="P67" s="143"/>
      <c r="Q67" s="94">
        <f>'УП (11 кл.)'!T62</f>
        <v>0</v>
      </c>
      <c r="R67" s="94">
        <f>'УП (11 кл.)'!U62</f>
        <v>0</v>
      </c>
      <c r="S67" s="94">
        <f>'УП (11 кл.)'!V62</f>
        <v>0</v>
      </c>
      <c r="T67" s="94">
        <f>'УП (11 кл.)'!W62</f>
        <v>0</v>
      </c>
      <c r="U67" s="94">
        <f>'УП (11 кл.)'!Z62</f>
        <v>0</v>
      </c>
      <c r="V67" s="94">
        <f>'УП (11 кл.)'!AA62</f>
        <v>0</v>
      </c>
      <c r="W67" s="94"/>
      <c r="X67" s="94"/>
      <c r="Y67" s="144">
        <f t="shared" si="3"/>
        <v>0</v>
      </c>
      <c r="Z67" s="55"/>
      <c r="AB67" s="54"/>
    </row>
    <row r="68" spans="1:28" ht="19.899999999999999" customHeight="1" x14ac:dyDescent="0.3">
      <c r="A68" s="140" t="e">
        <f>ПрУП!#REF!</f>
        <v>#REF!</v>
      </c>
      <c r="B68" s="141" t="e">
        <f>'УП (11 кл.)'!B63</f>
        <v>#REF!</v>
      </c>
      <c r="C68" s="140"/>
      <c r="D68" s="140"/>
      <c r="E68" s="140"/>
      <c r="F68" s="140"/>
      <c r="G68" s="140"/>
      <c r="H68" s="140"/>
      <c r="I68" s="140"/>
      <c r="J68" s="142"/>
      <c r="K68" s="94" t="e">
        <f>'УП (11 кл.)'!K63</f>
        <v>#REF!</v>
      </c>
      <c r="L68" s="143" t="e">
        <f t="shared" si="7"/>
        <v>#REF!</v>
      </c>
      <c r="M68" s="143" t="e">
        <f>'УП (11 кл.)'!M63*AB124</f>
        <v>#REF!</v>
      </c>
      <c r="N68" s="143"/>
      <c r="O68" s="143"/>
      <c r="P68" s="143"/>
      <c r="Q68" s="94">
        <f>'УП (11 кл.)'!T63</f>
        <v>0</v>
      </c>
      <c r="R68" s="94">
        <f>'УП (11 кл.)'!U63</f>
        <v>0</v>
      </c>
      <c r="S68" s="94">
        <f>'УП (11 кл.)'!V63</f>
        <v>0</v>
      </c>
      <c r="T68" s="94">
        <f>'УП (11 кл.)'!W63</f>
        <v>0</v>
      </c>
      <c r="U68" s="94">
        <f>'УП (11 кл.)'!Z63</f>
        <v>0</v>
      </c>
      <c r="V68" s="94">
        <f>'УП (11 кл.)'!AA63</f>
        <v>0</v>
      </c>
      <c r="W68" s="94"/>
      <c r="X68" s="94"/>
      <c r="Y68" s="144">
        <f t="shared" si="3"/>
        <v>0</v>
      </c>
      <c r="Z68" s="55"/>
      <c r="AB68" s="54"/>
    </row>
    <row r="69" spans="1:28" ht="19.899999999999999" customHeight="1" x14ac:dyDescent="0.3">
      <c r="A69" s="140" t="e">
        <f>ПрУП!#REF!</f>
        <v>#REF!</v>
      </c>
      <c r="B69" s="141" t="e">
        <f>'УП (11 кл.)'!B64</f>
        <v>#REF!</v>
      </c>
      <c r="C69" s="140"/>
      <c r="D69" s="140"/>
      <c r="E69" s="140"/>
      <c r="F69" s="140"/>
      <c r="G69" s="140"/>
      <c r="H69" s="140"/>
      <c r="I69" s="140"/>
      <c r="J69" s="142"/>
      <c r="K69" s="94" t="e">
        <f>'УП (11 кл.)'!K64</f>
        <v>#REF!</v>
      </c>
      <c r="L69" s="143" t="e">
        <f t="shared" si="7"/>
        <v>#REF!</v>
      </c>
      <c r="M69" s="143" t="e">
        <f>'УП (11 кл.)'!M64*AB124</f>
        <v>#REF!</v>
      </c>
      <c r="N69" s="143"/>
      <c r="O69" s="143"/>
      <c r="P69" s="143"/>
      <c r="Q69" s="94">
        <f>'УП (11 кл.)'!T64</f>
        <v>0</v>
      </c>
      <c r="R69" s="94">
        <f>'УП (11 кл.)'!U64</f>
        <v>0</v>
      </c>
      <c r="S69" s="94">
        <f>'УП (11 кл.)'!V64</f>
        <v>0</v>
      </c>
      <c r="T69" s="94">
        <f>'УП (11 кл.)'!W64</f>
        <v>0</v>
      </c>
      <c r="U69" s="94">
        <f>'УП (11 кл.)'!Z64</f>
        <v>0</v>
      </c>
      <c r="V69" s="94">
        <f>'УП (11 кл.)'!AA64</f>
        <v>0</v>
      </c>
      <c r="W69" s="94"/>
      <c r="X69" s="94"/>
      <c r="Y69" s="144">
        <f t="shared" si="3"/>
        <v>0</v>
      </c>
      <c r="Z69" s="55"/>
      <c r="AB69" s="54"/>
    </row>
    <row r="70" spans="1:28" ht="19.899999999999999" customHeight="1" x14ac:dyDescent="0.3">
      <c r="A70" s="140" t="e">
        <f>ПрУП!#REF!</f>
        <v>#REF!</v>
      </c>
      <c r="B70" s="141" t="e">
        <f>'УП (11 кл.)'!B65</f>
        <v>#REF!</v>
      </c>
      <c r="C70" s="140"/>
      <c r="D70" s="140"/>
      <c r="E70" s="140"/>
      <c r="F70" s="140"/>
      <c r="G70" s="140"/>
      <c r="H70" s="140"/>
      <c r="I70" s="140"/>
      <c r="J70" s="142"/>
      <c r="K70" s="94" t="e">
        <f>'УП (11 кл.)'!K65</f>
        <v>#REF!</v>
      </c>
      <c r="L70" s="143" t="e">
        <f t="shared" si="7"/>
        <v>#REF!</v>
      </c>
      <c r="M70" s="143" t="e">
        <f>'УП (11 кл.)'!M65*AB124</f>
        <v>#REF!</v>
      </c>
      <c r="N70" s="143"/>
      <c r="O70" s="143"/>
      <c r="P70" s="143"/>
      <c r="Q70" s="94">
        <f>'УП (11 кл.)'!T65</f>
        <v>0</v>
      </c>
      <c r="R70" s="94">
        <f>'УП (11 кл.)'!U65</f>
        <v>0</v>
      </c>
      <c r="S70" s="94">
        <f>'УП (11 кл.)'!V65</f>
        <v>0</v>
      </c>
      <c r="T70" s="94">
        <f>'УП (11 кл.)'!W65</f>
        <v>0</v>
      </c>
      <c r="U70" s="94">
        <f>'УП (11 кл.)'!Z65</f>
        <v>0</v>
      </c>
      <c r="V70" s="94">
        <f>'УП (11 кл.)'!AA65</f>
        <v>0</v>
      </c>
      <c r="W70" s="94"/>
      <c r="X70" s="94"/>
      <c r="Y70" s="144">
        <f t="shared" si="3"/>
        <v>0</v>
      </c>
      <c r="Z70" s="55"/>
      <c r="AB70" s="54"/>
    </row>
    <row r="71" spans="1:28" ht="19.899999999999999" customHeight="1" x14ac:dyDescent="0.3">
      <c r="A71" s="140" t="e">
        <f>ПрУП!#REF!</f>
        <v>#REF!</v>
      </c>
      <c r="B71" s="141" t="e">
        <f>'УП (11 кл.)'!B66</f>
        <v>#REF!</v>
      </c>
      <c r="C71" s="140"/>
      <c r="D71" s="140"/>
      <c r="E71" s="140"/>
      <c r="F71" s="140"/>
      <c r="G71" s="140"/>
      <c r="H71" s="140"/>
      <c r="I71" s="140"/>
      <c r="J71" s="142"/>
      <c r="K71" s="94" t="e">
        <f>'УП (11 кл.)'!K66</f>
        <v>#REF!</v>
      </c>
      <c r="L71" s="143" t="e">
        <f t="shared" si="7"/>
        <v>#REF!</v>
      </c>
      <c r="M71" s="143" t="e">
        <f>'УП (11 кл.)'!M66*AB124</f>
        <v>#REF!</v>
      </c>
      <c r="N71" s="143"/>
      <c r="O71" s="143"/>
      <c r="P71" s="143"/>
      <c r="Q71" s="94">
        <f>'УП (11 кл.)'!T66</f>
        <v>0</v>
      </c>
      <c r="R71" s="94">
        <f>'УП (11 кл.)'!U66</f>
        <v>0</v>
      </c>
      <c r="S71" s="94">
        <f>'УП (11 кл.)'!V66</f>
        <v>0</v>
      </c>
      <c r="T71" s="94">
        <f>'УП (11 кл.)'!W66</f>
        <v>0</v>
      </c>
      <c r="U71" s="94">
        <f>'УП (11 кл.)'!Z66</f>
        <v>0</v>
      </c>
      <c r="V71" s="94">
        <f>'УП (11 кл.)'!AA66</f>
        <v>0</v>
      </c>
      <c r="W71" s="94"/>
      <c r="X71" s="94"/>
      <c r="Y71" s="144">
        <f t="shared" si="3"/>
        <v>0</v>
      </c>
      <c r="Z71" s="55"/>
      <c r="AB71" s="54"/>
    </row>
    <row r="72" spans="1:28" ht="19.899999999999999" customHeight="1" x14ac:dyDescent="0.3">
      <c r="A72" s="140" t="e">
        <f>ПрУП!#REF!</f>
        <v>#REF!</v>
      </c>
      <c r="B72" s="141" t="e">
        <f>'УП (11 кл.)'!B67</f>
        <v>#REF!</v>
      </c>
      <c r="C72" s="140"/>
      <c r="D72" s="140"/>
      <c r="E72" s="140"/>
      <c r="F72" s="140"/>
      <c r="G72" s="140"/>
      <c r="H72" s="140"/>
      <c r="I72" s="140"/>
      <c r="J72" s="142"/>
      <c r="K72" s="94" t="e">
        <f>'УП (11 кл.)'!K67</f>
        <v>#REF!</v>
      </c>
      <c r="L72" s="143" t="e">
        <f t="shared" si="7"/>
        <v>#REF!</v>
      </c>
      <c r="M72" s="143" t="e">
        <f>'УП (11 кл.)'!M67*AB124</f>
        <v>#REF!</v>
      </c>
      <c r="N72" s="143"/>
      <c r="O72" s="143"/>
      <c r="P72" s="143"/>
      <c r="Q72" s="94">
        <f>'УП (11 кл.)'!T67</f>
        <v>0</v>
      </c>
      <c r="R72" s="94">
        <f>'УП (11 кл.)'!U67</f>
        <v>0</v>
      </c>
      <c r="S72" s="94">
        <f>'УП (11 кл.)'!V67</f>
        <v>0</v>
      </c>
      <c r="T72" s="94">
        <f>'УП (11 кл.)'!W67</f>
        <v>0</v>
      </c>
      <c r="U72" s="94">
        <f>'УП (11 кл.)'!Z67</f>
        <v>0</v>
      </c>
      <c r="V72" s="94">
        <f>'УП (11 кл.)'!AA67</f>
        <v>0</v>
      </c>
      <c r="W72" s="94"/>
      <c r="X72" s="94"/>
      <c r="Y72" s="144">
        <f t="shared" si="3"/>
        <v>0</v>
      </c>
      <c r="Z72" s="55"/>
      <c r="AB72" s="54"/>
    </row>
    <row r="73" spans="1:28" ht="19.899999999999999" customHeight="1" x14ac:dyDescent="0.2">
      <c r="A73" s="121" t="s">
        <v>24</v>
      </c>
      <c r="B73" s="52" t="s">
        <v>201</v>
      </c>
      <c r="C73" s="558"/>
      <c r="D73" s="559"/>
      <c r="E73" s="559"/>
      <c r="F73" s="559"/>
      <c r="G73" s="559"/>
      <c r="H73" s="559"/>
      <c r="I73" s="559"/>
      <c r="J73" s="560"/>
      <c r="K73" s="86" t="e">
        <f t="shared" ref="K73:P73" si="8">K75+K84+K93+K102+K111</f>
        <v>#REF!</v>
      </c>
      <c r="L73" s="86" t="e">
        <f t="shared" si="8"/>
        <v>#REF!</v>
      </c>
      <c r="M73" s="86" t="e">
        <f t="shared" si="8"/>
        <v>#REF!</v>
      </c>
      <c r="N73" s="86">
        <f t="shared" si="8"/>
        <v>0</v>
      </c>
      <c r="O73" s="86">
        <f t="shared" si="8"/>
        <v>0</v>
      </c>
      <c r="P73" s="86">
        <f t="shared" si="8"/>
        <v>0</v>
      </c>
      <c r="Q73" s="94">
        <f>'УП (11 кл.)'!T68</f>
        <v>0</v>
      </c>
      <c r="R73" s="94">
        <f>'УП (11 кл.)'!U68</f>
        <v>0</v>
      </c>
      <c r="S73" s="94">
        <f>'УП (11 кл.)'!V68</f>
        <v>0</v>
      </c>
      <c r="T73" s="94">
        <f>'УП (11 кл.)'!W68</f>
        <v>0</v>
      </c>
      <c r="U73" s="94">
        <f>'УП (11 кл.)'!Z68</f>
        <v>0</v>
      </c>
      <c r="V73" s="94">
        <f>'УП (11 кл.)'!AA68</f>
        <v>0</v>
      </c>
      <c r="W73" s="94"/>
      <c r="X73" s="94"/>
      <c r="Y73" s="144">
        <f t="shared" si="3"/>
        <v>0</v>
      </c>
      <c r="Z73" s="55"/>
      <c r="AB73" s="54"/>
    </row>
    <row r="74" spans="1:28" ht="19.899999999999999" customHeight="1" x14ac:dyDescent="0.2">
      <c r="A74" s="145"/>
      <c r="B74" s="110" t="s">
        <v>125</v>
      </c>
      <c r="C74" s="146"/>
      <c r="D74" s="147"/>
      <c r="E74" s="147"/>
      <c r="F74" s="147"/>
      <c r="G74" s="147"/>
      <c r="H74" s="147"/>
      <c r="I74" s="147"/>
      <c r="J74" s="148"/>
      <c r="K74" s="112"/>
      <c r="L74" s="112"/>
      <c r="M74" s="112" t="e">
        <f>'УП (11 кл.)'!M68*AB124</f>
        <v>#REF!</v>
      </c>
      <c r="N74" s="112"/>
      <c r="O74" s="112"/>
      <c r="P74" s="112"/>
      <c r="Q74" s="111"/>
      <c r="R74" s="111"/>
      <c r="S74" s="111"/>
      <c r="T74" s="111"/>
      <c r="U74" s="111"/>
      <c r="V74" s="111"/>
      <c r="W74" s="111"/>
      <c r="X74" s="111"/>
      <c r="Y74" s="144">
        <f t="shared" si="3"/>
        <v>0</v>
      </c>
      <c r="Z74" s="55"/>
      <c r="AB74" s="54"/>
    </row>
    <row r="75" spans="1:28" s="59" customFormat="1" ht="19.899999999999999" customHeight="1" x14ac:dyDescent="0.2">
      <c r="A75" s="133" t="s">
        <v>23</v>
      </c>
      <c r="B75" s="149" t="str">
        <f>'УП (11 кл.)'!B69</f>
        <v>Документирование хозяйственных операций и ведение бухгалтерского учета активов организации</v>
      </c>
      <c r="C75" s="558"/>
      <c r="D75" s="559"/>
      <c r="E75" s="559"/>
      <c r="F75" s="559"/>
      <c r="G75" s="559"/>
      <c r="H75" s="559"/>
      <c r="I75" s="559"/>
      <c r="J75" s="560"/>
      <c r="K75" s="95" t="e">
        <f>SUM(K77:K83)</f>
        <v>#REF!</v>
      </c>
      <c r="L75" s="95" t="e">
        <f>SUM(L77:L83)</f>
        <v>#REF!</v>
      </c>
      <c r="M75" s="95" t="e">
        <f>SUM(M77:M83)</f>
        <v>#REF!</v>
      </c>
      <c r="N75" s="86">
        <f>N77+N78+N79+N81</f>
        <v>0</v>
      </c>
      <c r="O75" s="86">
        <f>O77+O78+O79+O81</f>
        <v>0</v>
      </c>
      <c r="P75" s="86">
        <f>P77+P78+P79+P81</f>
        <v>0</v>
      </c>
      <c r="Q75" s="94">
        <f>'УП (11 кл.)'!T69</f>
        <v>0</v>
      </c>
      <c r="R75" s="94">
        <f>'УП (11 кл.)'!U69</f>
        <v>0</v>
      </c>
      <c r="S75" s="94">
        <f>'УП (11 кл.)'!V69</f>
        <v>0</v>
      </c>
      <c r="T75" s="94">
        <f>'УП (11 кл.)'!W69</f>
        <v>0</v>
      </c>
      <c r="U75" s="94">
        <f>'УП (11 кл.)'!Z69</f>
        <v>0</v>
      </c>
      <c r="V75" s="94">
        <f>'УП (11 кл.)'!AA69</f>
        <v>0</v>
      </c>
      <c r="W75" s="150"/>
      <c r="X75" s="150"/>
      <c r="Y75" s="144">
        <f t="shared" si="3"/>
        <v>0</v>
      </c>
      <c r="Z75" s="55"/>
      <c r="AB75" s="60"/>
    </row>
    <row r="76" spans="1:28" s="59" customFormat="1" ht="19.899999999999999" customHeight="1" x14ac:dyDescent="0.2">
      <c r="A76" s="145"/>
      <c r="B76" s="110" t="s">
        <v>126</v>
      </c>
      <c r="C76" s="146"/>
      <c r="D76" s="147"/>
      <c r="E76" s="147"/>
      <c r="F76" s="147"/>
      <c r="G76" s="147"/>
      <c r="H76" s="147"/>
      <c r="I76" s="147"/>
      <c r="J76" s="148"/>
      <c r="K76" s="109"/>
      <c r="L76" s="112"/>
      <c r="M76" s="112" t="e">
        <f>'УП (11 кл.)'!M69*AB124</f>
        <v>#REF!</v>
      </c>
      <c r="N76" s="112"/>
      <c r="O76" s="112"/>
      <c r="P76" s="112"/>
      <c r="Q76" s="111"/>
      <c r="R76" s="111"/>
      <c r="S76" s="111"/>
      <c r="T76" s="111"/>
      <c r="U76" s="111"/>
      <c r="V76" s="111"/>
      <c r="W76" s="111"/>
      <c r="X76" s="111"/>
      <c r="Y76" s="144">
        <f t="shared" si="3"/>
        <v>0</v>
      </c>
      <c r="Z76" s="55"/>
      <c r="AB76" s="60"/>
    </row>
    <row r="77" spans="1:28" ht="19.899999999999999" customHeight="1" x14ac:dyDescent="0.3">
      <c r="A77" s="121" t="str">
        <f>ПрУП!A65</f>
        <v>МДК.01.01</v>
      </c>
      <c r="B77" s="141" t="str">
        <f>'УП (11 кл.)'!B70</f>
        <v>Практические основы бухгалтерского учета активов организации</v>
      </c>
      <c r="C77" s="140"/>
      <c r="D77" s="140"/>
      <c r="E77" s="140"/>
      <c r="F77" s="140"/>
      <c r="G77" s="140"/>
      <c r="H77" s="140"/>
      <c r="I77" s="140"/>
      <c r="J77" s="142"/>
      <c r="K77" s="94">
        <f>'УП (11 кл.)'!K70</f>
        <v>86</v>
      </c>
      <c r="L77" s="151" t="e">
        <f t="shared" ref="L77:L83" si="9">K77-M77</f>
        <v>#REF!</v>
      </c>
      <c r="M77" s="143" t="e">
        <f>'УП (11 кл.)'!M70*AB124</f>
        <v>#REF!</v>
      </c>
      <c r="N77" s="94"/>
      <c r="O77" s="94"/>
      <c r="P77" s="94"/>
      <c r="Q77" s="94">
        <f>'УП (11 кл.)'!T70</f>
        <v>0</v>
      </c>
      <c r="R77" s="94">
        <f>'УП (11 кл.)'!U70</f>
        <v>0</v>
      </c>
      <c r="S77" s="94">
        <f>'УП (11 кл.)'!V70</f>
        <v>0</v>
      </c>
      <c r="T77" s="94">
        <f>'УП (11 кл.)'!W70</f>
        <v>0</v>
      </c>
      <c r="U77" s="94">
        <f>'УП (11 кл.)'!Z70</f>
        <v>0</v>
      </c>
      <c r="V77" s="94">
        <f>'УП (11 кл.)'!AA70</f>
        <v>0</v>
      </c>
      <c r="W77" s="94"/>
      <c r="X77" s="94"/>
      <c r="Y77" s="144">
        <f t="shared" si="3"/>
        <v>0</v>
      </c>
      <c r="Z77" s="56"/>
      <c r="AB77" s="54"/>
    </row>
    <row r="78" spans="1:28" ht="19.899999999999999" customHeight="1" x14ac:dyDescent="0.3">
      <c r="A78" s="121" t="str">
        <f>ПрУП!A66</f>
        <v>МДК.01.02</v>
      </c>
      <c r="B78" s="141">
        <f>'УП (11 кл.)'!B71</f>
        <v>0</v>
      </c>
      <c r="C78" s="140"/>
      <c r="D78" s="140"/>
      <c r="E78" s="140"/>
      <c r="F78" s="140"/>
      <c r="G78" s="140"/>
      <c r="H78" s="140"/>
      <c r="I78" s="140"/>
      <c r="J78" s="142"/>
      <c r="K78" s="94">
        <f>'УП (11 кл.)'!K71</f>
        <v>0</v>
      </c>
      <c r="L78" s="151" t="e">
        <f t="shared" si="9"/>
        <v>#REF!</v>
      </c>
      <c r="M78" s="143" t="e">
        <f>'УП (11 кл.)'!M71*AB124</f>
        <v>#REF!</v>
      </c>
      <c r="N78" s="94"/>
      <c r="O78" s="94"/>
      <c r="P78" s="94"/>
      <c r="Q78" s="94">
        <f>'УП (11 кл.)'!T71</f>
        <v>0</v>
      </c>
      <c r="R78" s="94">
        <f>'УП (11 кл.)'!U71</f>
        <v>0</v>
      </c>
      <c r="S78" s="94">
        <f>'УП (11 кл.)'!V71</f>
        <v>0</v>
      </c>
      <c r="T78" s="94">
        <f>'УП (11 кл.)'!W71</f>
        <v>0</v>
      </c>
      <c r="U78" s="94">
        <f>'УП (11 кл.)'!Z71</f>
        <v>0</v>
      </c>
      <c r="V78" s="94">
        <f>'УП (11 кл.)'!AA71</f>
        <v>0</v>
      </c>
      <c r="W78" s="94"/>
      <c r="X78" s="94"/>
      <c r="Y78" s="144">
        <f t="shared" si="3"/>
        <v>0</v>
      </c>
      <c r="Z78" s="56"/>
      <c r="AB78" s="54"/>
    </row>
    <row r="79" spans="1:28" ht="19.899999999999999" customHeight="1" x14ac:dyDescent="0.3">
      <c r="A79" s="121" t="e">
        <f>ПрУП!#REF!</f>
        <v>#REF!</v>
      </c>
      <c r="B79" s="141" t="e">
        <f>'УП (11 кл.)'!B72</f>
        <v>#REF!</v>
      </c>
      <c r="C79" s="140"/>
      <c r="D79" s="140"/>
      <c r="E79" s="140"/>
      <c r="F79" s="140"/>
      <c r="G79" s="140"/>
      <c r="H79" s="140"/>
      <c r="I79" s="140"/>
      <c r="J79" s="142"/>
      <c r="K79" s="94" t="e">
        <f>'УП (11 кл.)'!K72</f>
        <v>#REF!</v>
      </c>
      <c r="L79" s="151" t="e">
        <f t="shared" si="9"/>
        <v>#REF!</v>
      </c>
      <c r="M79" s="143" t="e">
        <f>'УП (11 кл.)'!M72*AB124</f>
        <v>#REF!</v>
      </c>
      <c r="N79" s="94"/>
      <c r="O79" s="94"/>
      <c r="P79" s="94"/>
      <c r="Q79" s="94">
        <f>'УП (11 кл.)'!T72</f>
        <v>0</v>
      </c>
      <c r="R79" s="94">
        <f>'УП (11 кл.)'!U72</f>
        <v>0</v>
      </c>
      <c r="S79" s="94">
        <f>'УП (11 кл.)'!V72</f>
        <v>0</v>
      </c>
      <c r="T79" s="94">
        <f>'УП (11 кл.)'!W72</f>
        <v>0</v>
      </c>
      <c r="U79" s="94">
        <f>'УП (11 кл.)'!Z72</f>
        <v>0</v>
      </c>
      <c r="V79" s="94">
        <f>'УП (11 кл.)'!AA72</f>
        <v>0</v>
      </c>
      <c r="W79" s="94"/>
      <c r="X79" s="94"/>
      <c r="Y79" s="144">
        <f t="shared" si="3"/>
        <v>0</v>
      </c>
      <c r="Z79" s="56"/>
      <c r="AB79" s="54"/>
    </row>
    <row r="80" spans="1:28" ht="19.899999999999999" customHeight="1" x14ac:dyDescent="0.3">
      <c r="A80" s="121" t="str">
        <f>ПрУП!A68</f>
        <v>МДК.В.01.01</v>
      </c>
      <c r="B80" s="141" t="str">
        <f>'УП (11 кл.)'!B73</f>
        <v>Практические основы бухгалтерского учета активов организации</v>
      </c>
      <c r="C80" s="140"/>
      <c r="D80" s="140"/>
      <c r="E80" s="140"/>
      <c r="F80" s="140"/>
      <c r="G80" s="140"/>
      <c r="H80" s="140"/>
      <c r="I80" s="140"/>
      <c r="J80" s="142"/>
      <c r="K80" s="94">
        <f>'УП (11 кл.)'!K73</f>
        <v>24</v>
      </c>
      <c r="L80" s="151" t="e">
        <f t="shared" si="9"/>
        <v>#REF!</v>
      </c>
      <c r="M80" s="143" t="e">
        <f>'УП (11 кл.)'!M73*AB124</f>
        <v>#REF!</v>
      </c>
      <c r="N80" s="94"/>
      <c r="O80" s="94"/>
      <c r="P80" s="94"/>
      <c r="Q80" s="94">
        <f>'УП (11 кл.)'!T73</f>
        <v>0</v>
      </c>
      <c r="R80" s="94">
        <f>'УП (11 кл.)'!U73</f>
        <v>0</v>
      </c>
      <c r="S80" s="94">
        <f>'УП (11 кл.)'!V73</f>
        <v>0</v>
      </c>
      <c r="T80" s="94">
        <f>'УП (11 кл.)'!W73</f>
        <v>0</v>
      </c>
      <c r="U80" s="94">
        <f>'УП (11 кл.)'!Z73</f>
        <v>0</v>
      </c>
      <c r="V80" s="94">
        <f>'УП (11 кл.)'!AA73</f>
        <v>0</v>
      </c>
      <c r="W80" s="94"/>
      <c r="X80" s="94"/>
      <c r="Y80" s="144">
        <f t="shared" si="3"/>
        <v>0</v>
      </c>
      <c r="Z80" s="56"/>
      <c r="AB80" s="54"/>
    </row>
    <row r="81" spans="1:28" ht="19.899999999999999" customHeight="1" x14ac:dyDescent="0.3">
      <c r="A81" s="121" t="str">
        <f>ПрУП!A69</f>
        <v>МДК.В.01.05</v>
      </c>
      <c r="B81" s="141">
        <f>'УП (11 кл.)'!B74</f>
        <v>0</v>
      </c>
      <c r="C81" s="140"/>
      <c r="D81" s="140"/>
      <c r="E81" s="140"/>
      <c r="F81" s="140"/>
      <c r="G81" s="140"/>
      <c r="H81" s="140"/>
      <c r="I81" s="140"/>
      <c r="J81" s="142"/>
      <c r="K81" s="94">
        <f>'УП (11 кл.)'!K74</f>
        <v>0</v>
      </c>
      <c r="L81" s="151" t="e">
        <f t="shared" si="9"/>
        <v>#REF!</v>
      </c>
      <c r="M81" s="143" t="e">
        <f>'УП (11 кл.)'!M74*AB124</f>
        <v>#REF!</v>
      </c>
      <c r="N81" s="94"/>
      <c r="O81" s="94"/>
      <c r="P81" s="94"/>
      <c r="Q81" s="94">
        <f>'УП (11 кл.)'!T74</f>
        <v>0</v>
      </c>
      <c r="R81" s="94">
        <f>'УП (11 кл.)'!U74</f>
        <v>0</v>
      </c>
      <c r="S81" s="94">
        <f>'УП (11 кл.)'!V74</f>
        <v>0</v>
      </c>
      <c r="T81" s="94">
        <f>'УП (11 кл.)'!W74</f>
        <v>0</v>
      </c>
      <c r="U81" s="94">
        <f>'УП (11 кл.)'!Z74</f>
        <v>0</v>
      </c>
      <c r="V81" s="94">
        <f>'УП (11 кл.)'!AA74</f>
        <v>0</v>
      </c>
      <c r="W81" s="94"/>
      <c r="X81" s="94"/>
      <c r="Y81" s="144">
        <f t="shared" si="3"/>
        <v>0</v>
      </c>
      <c r="Z81" s="56"/>
      <c r="AB81" s="54"/>
    </row>
    <row r="82" spans="1:28" ht="19.899999999999999" customHeight="1" x14ac:dyDescent="0.3">
      <c r="A82" s="152" t="s">
        <v>69</v>
      </c>
      <c r="B82" s="149" t="str">
        <f>'УП (11 кл.)'!B75</f>
        <v xml:space="preserve">Учебная практика  </v>
      </c>
      <c r="C82" s="140"/>
      <c r="D82" s="140"/>
      <c r="E82" s="140"/>
      <c r="F82" s="140"/>
      <c r="G82" s="140"/>
      <c r="H82" s="140"/>
      <c r="I82" s="140"/>
      <c r="J82" s="142"/>
      <c r="K82" s="94">
        <f>M82</f>
        <v>0</v>
      </c>
      <c r="L82" s="151">
        <f t="shared" si="9"/>
        <v>0</v>
      </c>
      <c r="M82" s="143">
        <f>ПрУП!D70</f>
        <v>0</v>
      </c>
      <c r="N82" s="143"/>
      <c r="O82" s="143"/>
      <c r="P82" s="143"/>
      <c r="Q82" s="94">
        <f>'УП (11 кл.)'!T75</f>
        <v>0</v>
      </c>
      <c r="R82" s="94">
        <f>'УП (11 кл.)'!U75</f>
        <v>0</v>
      </c>
      <c r="S82" s="94">
        <f>'УП (11 кл.)'!V75</f>
        <v>0</v>
      </c>
      <c r="T82" s="94">
        <f>'УП (11 кл.)'!W75</f>
        <v>0</v>
      </c>
      <c r="U82" s="94">
        <f>'УП (11 кл.)'!Z75</f>
        <v>0</v>
      </c>
      <c r="V82" s="94">
        <f>'УП (11 кл.)'!AA75</f>
        <v>0</v>
      </c>
      <c r="W82" s="94"/>
      <c r="X82" s="94"/>
      <c r="Y82" s="144">
        <f t="shared" si="3"/>
        <v>0</v>
      </c>
      <c r="Z82" s="56"/>
      <c r="AB82" s="54"/>
    </row>
    <row r="83" spans="1:28" ht="34.9" customHeight="1" x14ac:dyDescent="0.3">
      <c r="A83" s="131" t="s">
        <v>61</v>
      </c>
      <c r="B83" s="149" t="str">
        <f>'УП (11 кл.)'!B76</f>
        <v xml:space="preserve">Производственная  практика (по профилю специальности) </v>
      </c>
      <c r="C83" s="140"/>
      <c r="D83" s="140"/>
      <c r="E83" s="140"/>
      <c r="F83" s="140"/>
      <c r="G83" s="140"/>
      <c r="H83" s="140"/>
      <c r="I83" s="140"/>
      <c r="J83" s="142"/>
      <c r="K83" s="94">
        <f>M83</f>
        <v>72</v>
      </c>
      <c r="L83" s="151">
        <f t="shared" si="9"/>
        <v>0</v>
      </c>
      <c r="M83" s="94">
        <f>ПрУП!D71</f>
        <v>72</v>
      </c>
      <c r="N83" s="143"/>
      <c r="O83" s="143"/>
      <c r="P83" s="143"/>
      <c r="Q83" s="94">
        <f>'УП (11 кл.)'!T76</f>
        <v>0</v>
      </c>
      <c r="R83" s="94">
        <f>'УП (11 кл.)'!U76</f>
        <v>0</v>
      </c>
      <c r="S83" s="94">
        <f>'УП (11 кл.)'!V76</f>
        <v>0</v>
      </c>
      <c r="T83" s="94">
        <f>'УП (11 кл.)'!W76</f>
        <v>0</v>
      </c>
      <c r="U83" s="94">
        <f>'УП (11 кл.)'!Z76</f>
        <v>0</v>
      </c>
      <c r="V83" s="94">
        <f>'УП (11 кл.)'!AA76</f>
        <v>0</v>
      </c>
      <c r="W83" s="94"/>
      <c r="X83" s="94"/>
      <c r="Y83" s="144">
        <f t="shared" si="3"/>
        <v>0</v>
      </c>
      <c r="Z83" s="56"/>
      <c r="AB83" s="54"/>
    </row>
    <row r="84" spans="1:28" ht="19.899999999999999" customHeight="1" x14ac:dyDescent="0.2">
      <c r="A84" s="121" t="s">
        <v>20</v>
      </c>
      <c r="B84" s="149" t="str">
        <f>'УП (11 кл.)'!B77</f>
        <v>Ведение бухгалтерского учета источников формирования активов, выполнение работ по инвентаризации активов и финансовых обязательств организации</v>
      </c>
      <c r="C84" s="558"/>
      <c r="D84" s="559"/>
      <c r="E84" s="559"/>
      <c r="F84" s="559"/>
      <c r="G84" s="559"/>
      <c r="H84" s="559"/>
      <c r="I84" s="559"/>
      <c r="J84" s="560"/>
      <c r="K84" s="95">
        <f>SUM(K86:K92)</f>
        <v>302</v>
      </c>
      <c r="L84" s="95" t="e">
        <f>SUM(L86:L92)</f>
        <v>#REF!</v>
      </c>
      <c r="M84" s="95" t="e">
        <f>SUM(M86:M92)</f>
        <v>#REF!</v>
      </c>
      <c r="N84" s="95">
        <f>SUM(N86:N90)</f>
        <v>0</v>
      </c>
      <c r="O84" s="95">
        <f>SUM(O86:O90)</f>
        <v>0</v>
      </c>
      <c r="P84" s="95">
        <f>SUM(P86:P90)</f>
        <v>0</v>
      </c>
      <c r="Q84" s="94">
        <f>'УП (11 кл.)'!T77</f>
        <v>0</v>
      </c>
      <c r="R84" s="94">
        <f>'УП (11 кл.)'!U77</f>
        <v>0</v>
      </c>
      <c r="S84" s="94">
        <f>'УП (11 кл.)'!V77</f>
        <v>0</v>
      </c>
      <c r="T84" s="94">
        <f>'УП (11 кл.)'!W77</f>
        <v>0</v>
      </c>
      <c r="U84" s="94">
        <f>'УП (11 кл.)'!Z77</f>
        <v>0</v>
      </c>
      <c r="V84" s="94">
        <f>'УП (11 кл.)'!AA77</f>
        <v>0</v>
      </c>
      <c r="W84" s="94"/>
      <c r="X84" s="94"/>
      <c r="Y84" s="144">
        <f t="shared" si="3"/>
        <v>0</v>
      </c>
      <c r="Z84" s="55"/>
      <c r="AB84" s="54"/>
    </row>
    <row r="85" spans="1:28" ht="19.899999999999999" customHeight="1" x14ac:dyDescent="0.2">
      <c r="A85" s="145"/>
      <c r="B85" s="110" t="s">
        <v>126</v>
      </c>
      <c r="C85" s="146"/>
      <c r="D85" s="147"/>
      <c r="E85" s="147"/>
      <c r="F85" s="147"/>
      <c r="G85" s="147"/>
      <c r="H85" s="147"/>
      <c r="I85" s="147"/>
      <c r="J85" s="148"/>
      <c r="K85" s="109"/>
      <c r="L85" s="112"/>
      <c r="M85" s="112" t="e">
        <f>'УП (11 кл.)'!M77*AB124</f>
        <v>#REF!</v>
      </c>
      <c r="N85" s="112"/>
      <c r="O85" s="112"/>
      <c r="P85" s="112"/>
      <c r="Q85" s="111"/>
      <c r="R85" s="111"/>
      <c r="S85" s="111"/>
      <c r="T85" s="111"/>
      <c r="U85" s="111"/>
      <c r="V85" s="111"/>
      <c r="W85" s="111"/>
      <c r="X85" s="111"/>
      <c r="Y85" s="144">
        <f t="shared" si="3"/>
        <v>0</v>
      </c>
      <c r="Z85" s="55"/>
      <c r="AB85" s="54"/>
    </row>
    <row r="86" spans="1:28" ht="19.899999999999999" customHeight="1" x14ac:dyDescent="0.2">
      <c r="A86" s="121" t="str">
        <f>ПрУП!A74</f>
        <v>МДК.02.01</v>
      </c>
      <c r="B86" s="141" t="str">
        <f>'УП (11 кл.)'!B78</f>
        <v>Практические основы бухгалтерского учета источников формирования активов организации</v>
      </c>
      <c r="C86" s="140"/>
      <c r="D86" s="140"/>
      <c r="E86" s="140"/>
      <c r="F86" s="140"/>
      <c r="G86" s="140"/>
      <c r="H86" s="140"/>
      <c r="I86" s="140"/>
      <c r="J86" s="142"/>
      <c r="K86" s="94">
        <f>'УП (11 кл.)'!K78</f>
        <v>80</v>
      </c>
      <c r="L86" s="151" t="e">
        <f t="shared" ref="L86:L92" si="10">K86-M86</f>
        <v>#REF!</v>
      </c>
      <c r="M86" s="94" t="e">
        <f>'УП (11 кл.)'!M78*AB124</f>
        <v>#REF!</v>
      </c>
      <c r="N86" s="94"/>
      <c r="O86" s="94"/>
      <c r="P86" s="94"/>
      <c r="Q86" s="94">
        <f>'УП (11 кл.)'!T78</f>
        <v>0</v>
      </c>
      <c r="R86" s="94">
        <f>'УП (11 кл.)'!U78</f>
        <v>0</v>
      </c>
      <c r="S86" s="94">
        <f>'УП (11 кл.)'!V78</f>
        <v>0</v>
      </c>
      <c r="T86" s="94">
        <f>'УП (11 кл.)'!W78</f>
        <v>0</v>
      </c>
      <c r="U86" s="94">
        <f>'УП (11 кл.)'!Z78</f>
        <v>0</v>
      </c>
      <c r="V86" s="94">
        <f>'УП (11 кл.)'!AA78</f>
        <v>0</v>
      </c>
      <c r="W86" s="94"/>
      <c r="X86" s="94"/>
      <c r="Y86" s="144">
        <f t="shared" si="3"/>
        <v>0</v>
      </c>
      <c r="Z86" s="55"/>
      <c r="AB86" s="54"/>
    </row>
    <row r="87" spans="1:28" ht="19.899999999999999" customHeight="1" x14ac:dyDescent="0.2">
      <c r="A87" s="121" t="str">
        <f>ПрУП!A75</f>
        <v>МДК.02.02</v>
      </c>
      <c r="B87" s="141" t="str">
        <f>'УП (11 кл.)'!B79</f>
        <v>Бухгалтерская технология проведения и оформления инвентаризации</v>
      </c>
      <c r="C87" s="140"/>
      <c r="D87" s="140"/>
      <c r="E87" s="140"/>
      <c r="F87" s="140"/>
      <c r="G87" s="140"/>
      <c r="H87" s="140"/>
      <c r="I87" s="140"/>
      <c r="J87" s="142"/>
      <c r="K87" s="94">
        <f>'УП (11 кл.)'!K79</f>
        <v>80</v>
      </c>
      <c r="L87" s="151" t="e">
        <f t="shared" si="10"/>
        <v>#REF!</v>
      </c>
      <c r="M87" s="94" t="e">
        <f>'УП (11 кл.)'!M79*AB124</f>
        <v>#REF!</v>
      </c>
      <c r="N87" s="94"/>
      <c r="O87" s="94"/>
      <c r="P87" s="94"/>
      <c r="Q87" s="94">
        <f>'УП (11 кл.)'!T79</f>
        <v>0</v>
      </c>
      <c r="R87" s="94">
        <f>'УП (11 кл.)'!U79</f>
        <v>0</v>
      </c>
      <c r="S87" s="94">
        <f>'УП (11 кл.)'!V79</f>
        <v>0</v>
      </c>
      <c r="T87" s="94">
        <f>'УП (11 кл.)'!W79</f>
        <v>0</v>
      </c>
      <c r="U87" s="94">
        <f>'УП (11 кл.)'!Z79</f>
        <v>0</v>
      </c>
      <c r="V87" s="94">
        <f>'УП (11 кл.)'!AA79</f>
        <v>0</v>
      </c>
      <c r="W87" s="94"/>
      <c r="X87" s="94"/>
      <c r="Y87" s="144">
        <f t="shared" si="3"/>
        <v>0</v>
      </c>
      <c r="Z87" s="55"/>
      <c r="AB87" s="54"/>
    </row>
    <row r="88" spans="1:28" ht="19.899999999999999" customHeight="1" x14ac:dyDescent="0.2">
      <c r="A88" s="121" t="str">
        <f>ПрУП!A76</f>
        <v>МДК.02.03</v>
      </c>
      <c r="B88" s="141">
        <f>'УП (11 кл.)'!B80</f>
        <v>0</v>
      </c>
      <c r="C88" s="140"/>
      <c r="D88" s="140"/>
      <c r="E88" s="140"/>
      <c r="F88" s="140"/>
      <c r="G88" s="140"/>
      <c r="H88" s="140"/>
      <c r="I88" s="140"/>
      <c r="J88" s="142"/>
      <c r="K88" s="94">
        <f>'УП (11 кл.)'!K80</f>
        <v>0</v>
      </c>
      <c r="L88" s="151" t="e">
        <f t="shared" si="10"/>
        <v>#REF!</v>
      </c>
      <c r="M88" s="94" t="e">
        <f>'УП (11 кл.)'!M80*AB124</f>
        <v>#REF!</v>
      </c>
      <c r="N88" s="94"/>
      <c r="O88" s="94"/>
      <c r="P88" s="94"/>
      <c r="Q88" s="94">
        <f>'УП (11 кл.)'!T80</f>
        <v>0</v>
      </c>
      <c r="R88" s="94">
        <f>'УП (11 кл.)'!U80</f>
        <v>0</v>
      </c>
      <c r="S88" s="94">
        <f>'УП (11 кл.)'!V80</f>
        <v>0</v>
      </c>
      <c r="T88" s="94">
        <f>'УП (11 кл.)'!W80</f>
        <v>0</v>
      </c>
      <c r="U88" s="94">
        <f>'УП (11 кл.)'!Z80</f>
        <v>0</v>
      </c>
      <c r="V88" s="94">
        <f>'УП (11 кл.)'!AA80</f>
        <v>0</v>
      </c>
      <c r="W88" s="94"/>
      <c r="X88" s="94"/>
      <c r="Y88" s="144">
        <f t="shared" si="3"/>
        <v>0</v>
      </c>
      <c r="Z88" s="55"/>
      <c r="AB88" s="54"/>
    </row>
    <row r="89" spans="1:28" ht="19.899999999999999" customHeight="1" x14ac:dyDescent="0.2">
      <c r="A89" s="121" t="str">
        <f>ПрУП!A78</f>
        <v>МДК.В.02.01</v>
      </c>
      <c r="B89" s="141" t="str">
        <f>'УП (11 кл.)'!B81</f>
        <v>Практические основы бухгалтерского учета источников формирования активов организации</v>
      </c>
      <c r="C89" s="140"/>
      <c r="D89" s="140"/>
      <c r="E89" s="140"/>
      <c r="F89" s="140"/>
      <c r="G89" s="140"/>
      <c r="H89" s="140"/>
      <c r="I89" s="140"/>
      <c r="J89" s="142"/>
      <c r="K89" s="94">
        <f>'УП (11 кл.)'!K81</f>
        <v>70</v>
      </c>
      <c r="L89" s="151" t="e">
        <f t="shared" si="10"/>
        <v>#REF!</v>
      </c>
      <c r="M89" s="94" t="e">
        <f>'УП (11 кл.)'!M81*AB124</f>
        <v>#REF!</v>
      </c>
      <c r="N89" s="94"/>
      <c r="O89" s="94"/>
      <c r="P89" s="94"/>
      <c r="Q89" s="94">
        <f>'УП (11 кл.)'!T81</f>
        <v>0</v>
      </c>
      <c r="R89" s="94">
        <f>'УП (11 кл.)'!U81</f>
        <v>0</v>
      </c>
      <c r="S89" s="94">
        <f>'УП (11 кл.)'!V81</f>
        <v>0</v>
      </c>
      <c r="T89" s="94">
        <f>'УП (11 кл.)'!W81</f>
        <v>0</v>
      </c>
      <c r="U89" s="94">
        <f>'УП (11 кл.)'!Z81</f>
        <v>0</v>
      </c>
      <c r="V89" s="94">
        <f>'УП (11 кл.)'!AA81</f>
        <v>0</v>
      </c>
      <c r="W89" s="94"/>
      <c r="X89" s="94"/>
      <c r="Y89" s="144">
        <f t="shared" si="3"/>
        <v>0</v>
      </c>
      <c r="Z89" s="55"/>
      <c r="AB89" s="54"/>
    </row>
    <row r="90" spans="1:28" ht="19.899999999999999" customHeight="1" x14ac:dyDescent="0.2">
      <c r="A90" s="121" t="str">
        <f>ПрУП!A79</f>
        <v>МДК.В.02.05</v>
      </c>
      <c r="B90" s="141">
        <f>'УП (11 кл.)'!B82</f>
        <v>0</v>
      </c>
      <c r="C90" s="140"/>
      <c r="D90" s="140"/>
      <c r="E90" s="140"/>
      <c r="F90" s="140"/>
      <c r="G90" s="140"/>
      <c r="H90" s="140"/>
      <c r="I90" s="140"/>
      <c r="J90" s="142"/>
      <c r="K90" s="94">
        <f>'УП (11 кл.)'!K82</f>
        <v>0</v>
      </c>
      <c r="L90" s="151" t="e">
        <f t="shared" si="10"/>
        <v>#REF!</v>
      </c>
      <c r="M90" s="94" t="e">
        <f>'УП (11 кл.)'!M82*AB124</f>
        <v>#REF!</v>
      </c>
      <c r="N90" s="94"/>
      <c r="O90" s="94"/>
      <c r="P90" s="94"/>
      <c r="Q90" s="94">
        <f>'УП (11 кл.)'!T82</f>
        <v>0</v>
      </c>
      <c r="R90" s="94">
        <f>'УП (11 кл.)'!U82</f>
        <v>0</v>
      </c>
      <c r="S90" s="94">
        <f>'УП (11 кл.)'!V82</f>
        <v>0</v>
      </c>
      <c r="T90" s="94">
        <f>'УП (11 кл.)'!W82</f>
        <v>0</v>
      </c>
      <c r="U90" s="94">
        <f>'УП (11 кл.)'!Z82</f>
        <v>0</v>
      </c>
      <c r="V90" s="94">
        <f>'УП (11 кл.)'!AA82</f>
        <v>0</v>
      </c>
      <c r="W90" s="94"/>
      <c r="X90" s="94"/>
      <c r="Y90" s="144">
        <f t="shared" ref="Y90:Y127" si="11">SUM(Q90:X90)</f>
        <v>0</v>
      </c>
      <c r="Z90" s="55"/>
      <c r="AB90" s="54"/>
    </row>
    <row r="91" spans="1:28" ht="19.899999999999999" customHeight="1" x14ac:dyDescent="0.3">
      <c r="A91" s="152" t="s">
        <v>70</v>
      </c>
      <c r="B91" s="149" t="str">
        <f>'УП (11 кл.)'!B83</f>
        <v xml:space="preserve">Учебная практика  </v>
      </c>
      <c r="C91" s="140"/>
      <c r="D91" s="140"/>
      <c r="E91" s="140"/>
      <c r="F91" s="140"/>
      <c r="G91" s="140"/>
      <c r="H91" s="140"/>
      <c r="I91" s="140"/>
      <c r="J91" s="142"/>
      <c r="K91" s="94">
        <f>M91</f>
        <v>0</v>
      </c>
      <c r="L91" s="151">
        <f t="shared" si="10"/>
        <v>0</v>
      </c>
      <c r="M91" s="143">
        <f>ПрУП!D80</f>
        <v>0</v>
      </c>
      <c r="N91" s="143"/>
      <c r="O91" s="143"/>
      <c r="P91" s="94"/>
      <c r="Q91" s="94">
        <f>'УП (11 кл.)'!T83</f>
        <v>0</v>
      </c>
      <c r="R91" s="94">
        <f>'УП (11 кл.)'!U83</f>
        <v>0</v>
      </c>
      <c r="S91" s="94">
        <f>'УП (11 кл.)'!V83</f>
        <v>0</v>
      </c>
      <c r="T91" s="94">
        <f>'УП (11 кл.)'!W83</f>
        <v>0</v>
      </c>
      <c r="U91" s="94">
        <f>'УП (11 кл.)'!Z83</f>
        <v>0</v>
      </c>
      <c r="V91" s="94">
        <f>'УП (11 кл.)'!AA83</f>
        <v>0</v>
      </c>
      <c r="W91" s="94"/>
      <c r="X91" s="94"/>
      <c r="Y91" s="144">
        <f t="shared" si="11"/>
        <v>0</v>
      </c>
      <c r="Z91" s="55"/>
      <c r="AB91" s="54"/>
    </row>
    <row r="92" spans="1:28" ht="34.9" customHeight="1" x14ac:dyDescent="0.3">
      <c r="A92" s="131" t="s">
        <v>71</v>
      </c>
      <c r="B92" s="149" t="str">
        <f>'УП (11 кл.)'!B84</f>
        <v xml:space="preserve">Производственная  практика (по профилю специальности) </v>
      </c>
      <c r="C92" s="140"/>
      <c r="D92" s="140"/>
      <c r="E92" s="140"/>
      <c r="F92" s="140"/>
      <c r="G92" s="140"/>
      <c r="H92" s="140"/>
      <c r="I92" s="140"/>
      <c r="J92" s="142"/>
      <c r="K92" s="94">
        <f>M92</f>
        <v>72</v>
      </c>
      <c r="L92" s="151">
        <f t="shared" si="10"/>
        <v>0</v>
      </c>
      <c r="M92" s="94">
        <f>ПрУП!D81</f>
        <v>72</v>
      </c>
      <c r="N92" s="143"/>
      <c r="O92" s="143"/>
      <c r="P92" s="94"/>
      <c r="Q92" s="94">
        <f>'УП (11 кл.)'!T84</f>
        <v>0</v>
      </c>
      <c r="R92" s="94">
        <f>'УП (11 кл.)'!U84</f>
        <v>0</v>
      </c>
      <c r="S92" s="94">
        <f>'УП (11 кл.)'!V84</f>
        <v>0</v>
      </c>
      <c r="T92" s="94">
        <f>'УП (11 кл.)'!W84</f>
        <v>0</v>
      </c>
      <c r="U92" s="94">
        <f>'УП (11 кл.)'!Z84</f>
        <v>0</v>
      </c>
      <c r="V92" s="94">
        <f>'УП (11 кл.)'!AA84</f>
        <v>0</v>
      </c>
      <c r="W92" s="94"/>
      <c r="X92" s="94"/>
      <c r="Y92" s="144">
        <f t="shared" si="11"/>
        <v>0</v>
      </c>
      <c r="Z92" s="55"/>
      <c r="AB92" s="54"/>
    </row>
    <row r="93" spans="1:28" ht="19.899999999999999" customHeight="1" x14ac:dyDescent="0.2">
      <c r="A93" s="121" t="s">
        <v>18</v>
      </c>
      <c r="B93" s="149" t="str">
        <f>'УП (11 кл.)'!B85</f>
        <v>Проведение расчетов с бюджетом и внебюджетными фондами</v>
      </c>
      <c r="C93" s="558"/>
      <c r="D93" s="559"/>
      <c r="E93" s="559"/>
      <c r="F93" s="559"/>
      <c r="G93" s="559"/>
      <c r="H93" s="559"/>
      <c r="I93" s="559"/>
      <c r="J93" s="560"/>
      <c r="K93" s="95">
        <f>SUM(K95:K101)</f>
        <v>278</v>
      </c>
      <c r="L93" s="95" t="e">
        <f>SUM(L95:L101)</f>
        <v>#REF!</v>
      </c>
      <c r="M93" s="95" t="e">
        <f>SUM(M95:M101)</f>
        <v>#REF!</v>
      </c>
      <c r="N93" s="95">
        <f>SUM(N95:N99)</f>
        <v>0</v>
      </c>
      <c r="O93" s="95">
        <f>SUM(O95:O99)</f>
        <v>0</v>
      </c>
      <c r="P93" s="95">
        <f>SUM(P95:P99)</f>
        <v>0</v>
      </c>
      <c r="Q93" s="94">
        <f>'УП (11 кл.)'!T85</f>
        <v>0</v>
      </c>
      <c r="R93" s="94">
        <f>'УП (11 кл.)'!U85</f>
        <v>0</v>
      </c>
      <c r="S93" s="94">
        <f>'УП (11 кл.)'!V85</f>
        <v>0</v>
      </c>
      <c r="T93" s="94">
        <f>'УП (11 кл.)'!W85</f>
        <v>0</v>
      </c>
      <c r="U93" s="94">
        <f>'УП (11 кл.)'!Z85</f>
        <v>0</v>
      </c>
      <c r="V93" s="94">
        <f>'УП (11 кл.)'!AA85</f>
        <v>0</v>
      </c>
      <c r="W93" s="94"/>
      <c r="X93" s="94"/>
      <c r="Y93" s="144">
        <f t="shared" si="11"/>
        <v>0</v>
      </c>
      <c r="Z93" s="55"/>
      <c r="AB93" s="54"/>
    </row>
    <row r="94" spans="1:28" ht="19.899999999999999" customHeight="1" x14ac:dyDescent="0.2">
      <c r="A94" s="145"/>
      <c r="B94" s="110" t="s">
        <v>126</v>
      </c>
      <c r="C94" s="146"/>
      <c r="D94" s="147"/>
      <c r="E94" s="147"/>
      <c r="F94" s="147"/>
      <c r="G94" s="147"/>
      <c r="H94" s="147"/>
      <c r="I94" s="147"/>
      <c r="J94" s="148"/>
      <c r="K94" s="112"/>
      <c r="L94" s="109"/>
      <c r="M94" s="112" t="e">
        <f>'УП (11 кл.)'!M85*AB124</f>
        <v>#REF!</v>
      </c>
      <c r="N94" s="112"/>
      <c r="O94" s="112"/>
      <c r="P94" s="112"/>
      <c r="Q94" s="111"/>
      <c r="R94" s="111"/>
      <c r="S94" s="111"/>
      <c r="T94" s="111"/>
      <c r="U94" s="111"/>
      <c r="V94" s="111"/>
      <c r="W94" s="111"/>
      <c r="X94" s="111"/>
      <c r="Y94" s="144">
        <f t="shared" si="11"/>
        <v>0</v>
      </c>
      <c r="Z94" s="55"/>
      <c r="AB94" s="54"/>
    </row>
    <row r="95" spans="1:28" ht="19.899999999999999" customHeight="1" x14ac:dyDescent="0.3">
      <c r="A95" s="121" t="str">
        <f>ПрУП!A84</f>
        <v>МДК.03.01</v>
      </c>
      <c r="B95" s="141" t="str">
        <f>'УП (11 кл.)'!B86</f>
        <v>Организация расчетов с бюджетом и внебюджетными фондами</v>
      </c>
      <c r="C95" s="140"/>
      <c r="D95" s="140"/>
      <c r="E95" s="140"/>
      <c r="F95" s="140"/>
      <c r="G95" s="140"/>
      <c r="H95" s="140"/>
      <c r="I95" s="140"/>
      <c r="J95" s="142"/>
      <c r="K95" s="94">
        <f>'УП (11 кл.)'!K86</f>
        <v>120</v>
      </c>
      <c r="L95" s="94" t="e">
        <f t="shared" ref="L95:L101" si="12">K95-M95</f>
        <v>#REF!</v>
      </c>
      <c r="M95" s="143" t="e">
        <f>'УП (11 кл.)'!M86*AB124</f>
        <v>#REF!</v>
      </c>
      <c r="N95" s="94"/>
      <c r="O95" s="94"/>
      <c r="P95" s="94"/>
      <c r="Q95" s="94">
        <f>'УП (11 кл.)'!T86</f>
        <v>0</v>
      </c>
      <c r="R95" s="94">
        <f>'УП (11 кл.)'!U86</f>
        <v>0</v>
      </c>
      <c r="S95" s="94">
        <f>'УП (11 кл.)'!V86</f>
        <v>0</v>
      </c>
      <c r="T95" s="94">
        <f>'УП (11 кл.)'!W86</f>
        <v>0</v>
      </c>
      <c r="U95" s="94">
        <f>'УП (11 кл.)'!Z86</f>
        <v>0</v>
      </c>
      <c r="V95" s="94">
        <f>'УП (11 кл.)'!AA86</f>
        <v>0</v>
      </c>
      <c r="W95" s="94"/>
      <c r="X95" s="94"/>
      <c r="Y95" s="144">
        <f t="shared" si="11"/>
        <v>0</v>
      </c>
      <c r="Z95" s="55"/>
      <c r="AB95" s="54"/>
    </row>
    <row r="96" spans="1:28" ht="19.899999999999999" customHeight="1" x14ac:dyDescent="0.3">
      <c r="A96" s="121" t="str">
        <f>ПрУП!A85</f>
        <v>МДК.03.02</v>
      </c>
      <c r="B96" s="141">
        <f>'УП (11 кл.)'!B87</f>
        <v>0</v>
      </c>
      <c r="C96" s="140"/>
      <c r="D96" s="140"/>
      <c r="E96" s="140"/>
      <c r="F96" s="140"/>
      <c r="G96" s="140"/>
      <c r="H96" s="140"/>
      <c r="I96" s="140"/>
      <c r="J96" s="142"/>
      <c r="K96" s="94">
        <f>'УП (11 кл.)'!K87</f>
        <v>0</v>
      </c>
      <c r="L96" s="94" t="e">
        <f t="shared" si="12"/>
        <v>#REF!</v>
      </c>
      <c r="M96" s="143" t="e">
        <f>'УП (11 кл.)'!M87*AB124</f>
        <v>#REF!</v>
      </c>
      <c r="N96" s="94"/>
      <c r="O96" s="94"/>
      <c r="P96" s="94"/>
      <c r="Q96" s="94">
        <f>'УП (11 кл.)'!T87</f>
        <v>0</v>
      </c>
      <c r="R96" s="94">
        <f>'УП (11 кл.)'!U87</f>
        <v>0</v>
      </c>
      <c r="S96" s="94">
        <f>'УП (11 кл.)'!V87</f>
        <v>0</v>
      </c>
      <c r="T96" s="94">
        <f>'УП (11 кл.)'!W87</f>
        <v>0</v>
      </c>
      <c r="U96" s="94">
        <f>'УП (11 кл.)'!Z87</f>
        <v>0</v>
      </c>
      <c r="V96" s="94">
        <f>'УП (11 кл.)'!AA87</f>
        <v>0</v>
      </c>
      <c r="W96" s="94"/>
      <c r="X96" s="94"/>
      <c r="Y96" s="144">
        <f t="shared" si="11"/>
        <v>0</v>
      </c>
      <c r="Z96" s="55"/>
      <c r="AB96" s="54"/>
    </row>
    <row r="97" spans="1:28" ht="19.899999999999999" customHeight="1" x14ac:dyDescent="0.3">
      <c r="A97" s="121" t="str">
        <f>ПрУП!A86</f>
        <v>МДК.03.03</v>
      </c>
      <c r="B97" s="141">
        <f>'УП (11 кл.)'!B88</f>
        <v>0</v>
      </c>
      <c r="C97" s="140"/>
      <c r="D97" s="140"/>
      <c r="E97" s="140"/>
      <c r="F97" s="140"/>
      <c r="G97" s="140"/>
      <c r="H97" s="140"/>
      <c r="I97" s="140"/>
      <c r="J97" s="142"/>
      <c r="K97" s="94">
        <f>'УП (11 кл.)'!K88</f>
        <v>0</v>
      </c>
      <c r="L97" s="94" t="e">
        <f t="shared" si="12"/>
        <v>#REF!</v>
      </c>
      <c r="M97" s="143" t="e">
        <f>'УП (11 кл.)'!M88*AB124</f>
        <v>#REF!</v>
      </c>
      <c r="N97" s="94"/>
      <c r="O97" s="94"/>
      <c r="P97" s="94"/>
      <c r="Q97" s="94">
        <f>'УП (11 кл.)'!T88</f>
        <v>0</v>
      </c>
      <c r="R97" s="94">
        <f>'УП (11 кл.)'!U88</f>
        <v>0</v>
      </c>
      <c r="S97" s="94">
        <f>'УП (11 кл.)'!V88</f>
        <v>0</v>
      </c>
      <c r="T97" s="94">
        <f>'УП (11 кл.)'!W88</f>
        <v>0</v>
      </c>
      <c r="U97" s="94">
        <f>'УП (11 кл.)'!Z88</f>
        <v>0</v>
      </c>
      <c r="V97" s="94">
        <f>'УП (11 кл.)'!AA88</f>
        <v>0</v>
      </c>
      <c r="W97" s="94"/>
      <c r="X97" s="94"/>
      <c r="Y97" s="144">
        <f t="shared" si="11"/>
        <v>0</v>
      </c>
      <c r="Z97" s="55"/>
      <c r="AB97" s="54"/>
    </row>
    <row r="98" spans="1:28" ht="19.899999999999999" customHeight="1" x14ac:dyDescent="0.3">
      <c r="A98" s="121" t="str">
        <f>ПрУП!A88</f>
        <v>МДК.В.03.01</v>
      </c>
      <c r="B98" s="141" t="str">
        <f>'УП (11 кл.)'!B89</f>
        <v>Организация расчетов с бюджетом и внебюджетными фондами</v>
      </c>
      <c r="C98" s="140"/>
      <c r="D98" s="140"/>
      <c r="E98" s="140"/>
      <c r="F98" s="140"/>
      <c r="G98" s="140"/>
      <c r="H98" s="140"/>
      <c r="I98" s="140"/>
      <c r="J98" s="142"/>
      <c r="K98" s="94">
        <f>'УП (11 кл.)'!K89</f>
        <v>86</v>
      </c>
      <c r="L98" s="94" t="e">
        <f t="shared" si="12"/>
        <v>#REF!</v>
      </c>
      <c r="M98" s="143" t="e">
        <f>'УП (11 кл.)'!M89*AB124</f>
        <v>#REF!</v>
      </c>
      <c r="N98" s="94"/>
      <c r="O98" s="94"/>
      <c r="P98" s="94"/>
      <c r="Q98" s="94">
        <f>'УП (11 кл.)'!T89</f>
        <v>0</v>
      </c>
      <c r="R98" s="94">
        <f>'УП (11 кл.)'!U89</f>
        <v>0</v>
      </c>
      <c r="S98" s="94">
        <f>'УП (11 кл.)'!V89</f>
        <v>0</v>
      </c>
      <c r="T98" s="94">
        <f>'УП (11 кл.)'!W89</f>
        <v>0</v>
      </c>
      <c r="U98" s="94">
        <f>'УП (11 кл.)'!Z89</f>
        <v>0</v>
      </c>
      <c r="V98" s="94">
        <f>'УП (11 кл.)'!AA89</f>
        <v>0</v>
      </c>
      <c r="W98" s="94"/>
      <c r="X98" s="94"/>
      <c r="Y98" s="144">
        <f t="shared" si="11"/>
        <v>0</v>
      </c>
      <c r="Z98" s="55"/>
      <c r="AB98" s="54"/>
    </row>
    <row r="99" spans="1:28" ht="19.899999999999999" customHeight="1" x14ac:dyDescent="0.3">
      <c r="A99" s="121" t="str">
        <f>ПрУП!A89</f>
        <v>МДК.В.03.05</v>
      </c>
      <c r="B99" s="141">
        <f>'УП (11 кл.)'!B90</f>
        <v>0</v>
      </c>
      <c r="C99" s="140"/>
      <c r="D99" s="140"/>
      <c r="E99" s="140"/>
      <c r="F99" s="140"/>
      <c r="G99" s="140"/>
      <c r="H99" s="140"/>
      <c r="I99" s="140"/>
      <c r="J99" s="142"/>
      <c r="K99" s="94">
        <f>'УП (11 кл.)'!K90</f>
        <v>0</v>
      </c>
      <c r="L99" s="94" t="e">
        <f t="shared" si="12"/>
        <v>#REF!</v>
      </c>
      <c r="M99" s="143" t="e">
        <f>'УП (11 кл.)'!M90*AB124</f>
        <v>#REF!</v>
      </c>
      <c r="N99" s="94"/>
      <c r="O99" s="94"/>
      <c r="P99" s="94"/>
      <c r="Q99" s="94">
        <f>'УП (11 кл.)'!T90</f>
        <v>0</v>
      </c>
      <c r="R99" s="94">
        <f>'УП (11 кл.)'!U90</f>
        <v>0</v>
      </c>
      <c r="S99" s="94">
        <f>'УП (11 кл.)'!V90</f>
        <v>0</v>
      </c>
      <c r="T99" s="94">
        <f>'УП (11 кл.)'!W90</f>
        <v>0</v>
      </c>
      <c r="U99" s="94">
        <f>'УП (11 кл.)'!Z90</f>
        <v>0</v>
      </c>
      <c r="V99" s="94">
        <f>'УП (11 кл.)'!AA90</f>
        <v>0</v>
      </c>
      <c r="W99" s="93"/>
      <c r="X99" s="93"/>
      <c r="Y99" s="144">
        <f t="shared" si="11"/>
        <v>0</v>
      </c>
      <c r="Z99" s="58"/>
      <c r="AB99" s="54"/>
    </row>
    <row r="100" spans="1:28" ht="19.899999999999999" customHeight="1" x14ac:dyDescent="0.3">
      <c r="A100" s="152" t="s">
        <v>72</v>
      </c>
      <c r="B100" s="149" t="str">
        <f>'УП (11 кл.)'!B91</f>
        <v xml:space="preserve">Учебная практика  </v>
      </c>
      <c r="C100" s="140"/>
      <c r="D100" s="140"/>
      <c r="E100" s="140"/>
      <c r="F100" s="140"/>
      <c r="G100" s="140"/>
      <c r="H100" s="140"/>
      <c r="I100" s="140"/>
      <c r="J100" s="142"/>
      <c r="K100" s="94">
        <f>M100</f>
        <v>0</v>
      </c>
      <c r="L100" s="94">
        <f t="shared" si="12"/>
        <v>0</v>
      </c>
      <c r="M100" s="143">
        <f>ПрУП!D90</f>
        <v>0</v>
      </c>
      <c r="N100" s="143"/>
      <c r="O100" s="143"/>
      <c r="P100" s="94"/>
      <c r="Q100" s="94">
        <f>'УП (11 кл.)'!T91</f>
        <v>0</v>
      </c>
      <c r="R100" s="94">
        <f>'УП (11 кл.)'!U91</f>
        <v>0</v>
      </c>
      <c r="S100" s="94">
        <f>'УП (11 кл.)'!V91</f>
        <v>0</v>
      </c>
      <c r="T100" s="94">
        <f>'УП (11 кл.)'!W91</f>
        <v>0</v>
      </c>
      <c r="U100" s="94">
        <f>'УП (11 кл.)'!Z91</f>
        <v>0</v>
      </c>
      <c r="V100" s="94">
        <f>'УП (11 кл.)'!AA91</f>
        <v>0</v>
      </c>
      <c r="W100" s="93"/>
      <c r="X100" s="93"/>
      <c r="Y100" s="144">
        <f t="shared" si="11"/>
        <v>0</v>
      </c>
      <c r="Z100" s="58"/>
      <c r="AB100" s="54"/>
    </row>
    <row r="101" spans="1:28" ht="34.9" customHeight="1" x14ac:dyDescent="0.3">
      <c r="A101" s="131" t="s">
        <v>73</v>
      </c>
      <c r="B101" s="149" t="str">
        <f>'УП (11 кл.)'!B92</f>
        <v xml:space="preserve">Производственная  практика (по профилю специальности) </v>
      </c>
      <c r="C101" s="140"/>
      <c r="D101" s="140"/>
      <c r="E101" s="140"/>
      <c r="F101" s="140"/>
      <c r="G101" s="140"/>
      <c r="H101" s="140"/>
      <c r="I101" s="140"/>
      <c r="J101" s="142"/>
      <c r="K101" s="94">
        <f>M101</f>
        <v>72</v>
      </c>
      <c r="L101" s="94">
        <f t="shared" si="12"/>
        <v>0</v>
      </c>
      <c r="M101" s="94">
        <f>ПрУП!D91</f>
        <v>72</v>
      </c>
      <c r="N101" s="143"/>
      <c r="O101" s="143"/>
      <c r="P101" s="94"/>
      <c r="Q101" s="94">
        <f>'УП (11 кл.)'!T92</f>
        <v>0</v>
      </c>
      <c r="R101" s="94">
        <f>'УП (11 кл.)'!U92</f>
        <v>0</v>
      </c>
      <c r="S101" s="94">
        <f>'УП (11 кл.)'!V92</f>
        <v>0</v>
      </c>
      <c r="T101" s="94">
        <f>'УП (11 кл.)'!W92</f>
        <v>0</v>
      </c>
      <c r="U101" s="94">
        <f>'УП (11 кл.)'!Z92</f>
        <v>0</v>
      </c>
      <c r="V101" s="94">
        <f>'УП (11 кл.)'!AA92</f>
        <v>0</v>
      </c>
      <c r="W101" s="93"/>
      <c r="X101" s="93"/>
      <c r="Y101" s="144">
        <f t="shared" si="11"/>
        <v>0</v>
      </c>
      <c r="Z101" s="58"/>
      <c r="AB101" s="54"/>
    </row>
    <row r="102" spans="1:28" ht="19.899999999999999" customHeight="1" x14ac:dyDescent="0.2">
      <c r="A102" s="121" t="s">
        <v>13</v>
      </c>
      <c r="B102" s="149" t="str">
        <f>'УП (11 кл.)'!B93</f>
        <v>Составление и использование бухгалтерской (финансовой) отчетности</v>
      </c>
      <c r="C102" s="558"/>
      <c r="D102" s="559"/>
      <c r="E102" s="559"/>
      <c r="F102" s="559"/>
      <c r="G102" s="559"/>
      <c r="H102" s="559"/>
      <c r="I102" s="559"/>
      <c r="J102" s="560"/>
      <c r="K102" s="95">
        <f>SUM(K104:K110)</f>
        <v>382</v>
      </c>
      <c r="L102" s="95" t="e">
        <f>SUM(L104:L110)</f>
        <v>#REF!</v>
      </c>
      <c r="M102" s="95" t="e">
        <f>SUM(M104:M110)</f>
        <v>#REF!</v>
      </c>
      <c r="N102" s="95">
        <f>SUM(N104:N108)</f>
        <v>0</v>
      </c>
      <c r="O102" s="95">
        <f>SUM(O104:O108)</f>
        <v>0</v>
      </c>
      <c r="P102" s="95">
        <f>SUM(P104:P108)</f>
        <v>0</v>
      </c>
      <c r="Q102" s="94">
        <f>'УП (11 кл.)'!T93</f>
        <v>0</v>
      </c>
      <c r="R102" s="94">
        <f>'УП (11 кл.)'!U93</f>
        <v>0</v>
      </c>
      <c r="S102" s="94">
        <f>'УП (11 кл.)'!V93</f>
        <v>0</v>
      </c>
      <c r="T102" s="94">
        <f>'УП (11 кл.)'!W93</f>
        <v>0</v>
      </c>
      <c r="U102" s="94">
        <f>'УП (11 кл.)'!Z93</f>
        <v>0</v>
      </c>
      <c r="V102" s="94">
        <f>'УП (11 кл.)'!AA93</f>
        <v>0</v>
      </c>
      <c r="W102" s="94"/>
      <c r="X102" s="94"/>
      <c r="Y102" s="144">
        <f t="shared" si="11"/>
        <v>0</v>
      </c>
      <c r="Z102" s="55"/>
      <c r="AB102" s="54"/>
    </row>
    <row r="103" spans="1:28" ht="19.899999999999999" customHeight="1" x14ac:dyDescent="0.2">
      <c r="A103" s="145"/>
      <c r="B103" s="110" t="s">
        <v>126</v>
      </c>
      <c r="C103" s="146"/>
      <c r="D103" s="147"/>
      <c r="E103" s="147"/>
      <c r="F103" s="147"/>
      <c r="G103" s="147"/>
      <c r="H103" s="147"/>
      <c r="I103" s="147"/>
      <c r="J103" s="148"/>
      <c r="K103" s="112"/>
      <c r="L103" s="109"/>
      <c r="M103" s="112" t="e">
        <f>'УП (11 кл.)'!M93*AB124</f>
        <v>#REF!</v>
      </c>
      <c r="N103" s="112"/>
      <c r="O103" s="112"/>
      <c r="P103" s="112"/>
      <c r="Q103" s="111"/>
      <c r="R103" s="111"/>
      <c r="S103" s="111"/>
      <c r="T103" s="111"/>
      <c r="U103" s="111"/>
      <c r="V103" s="111"/>
      <c r="W103" s="111"/>
      <c r="X103" s="111"/>
      <c r="Y103" s="144">
        <f t="shared" si="11"/>
        <v>0</v>
      </c>
      <c r="Z103" s="55"/>
      <c r="AB103" s="54"/>
    </row>
    <row r="104" spans="1:28" ht="19.899999999999999" customHeight="1" x14ac:dyDescent="0.3">
      <c r="A104" s="121" t="str">
        <f>ПрУП!A94</f>
        <v>МДК.04.01</v>
      </c>
      <c r="B104" s="141" t="str">
        <f>'УП (11 кл.)'!B94</f>
        <v>Технология составления бухгалтерской отчетности</v>
      </c>
      <c r="C104" s="140"/>
      <c r="D104" s="140"/>
      <c r="E104" s="140"/>
      <c r="F104" s="140"/>
      <c r="G104" s="140"/>
      <c r="H104" s="140"/>
      <c r="I104" s="140"/>
      <c r="J104" s="142"/>
      <c r="K104" s="94">
        <f>'УП (11 кл.)'!K94</f>
        <v>100</v>
      </c>
      <c r="L104" s="94" t="e">
        <f>K104-M104</f>
        <v>#REF!</v>
      </c>
      <c r="M104" s="143" t="e">
        <f>'УП (11 кл.)'!M94*AB124</f>
        <v>#REF!</v>
      </c>
      <c r="N104" s="143"/>
      <c r="O104" s="143"/>
      <c r="P104" s="143"/>
      <c r="Q104" s="94">
        <f>'УП (11 кл.)'!T94</f>
        <v>0</v>
      </c>
      <c r="R104" s="94">
        <f>'УП (11 кл.)'!U94</f>
        <v>0</v>
      </c>
      <c r="S104" s="94">
        <f>'УП (11 кл.)'!V94</f>
        <v>0</v>
      </c>
      <c r="T104" s="94">
        <f>'УП (11 кл.)'!W94</f>
        <v>0</v>
      </c>
      <c r="U104" s="94">
        <f>'УП (11 кл.)'!Z94</f>
        <v>0</v>
      </c>
      <c r="V104" s="94">
        <f>'УП (11 кл.)'!AA94</f>
        <v>0</v>
      </c>
      <c r="W104" s="94"/>
      <c r="X104" s="94"/>
      <c r="Y104" s="144">
        <f t="shared" si="11"/>
        <v>0</v>
      </c>
      <c r="Z104" s="55"/>
      <c r="AB104" s="54"/>
    </row>
    <row r="105" spans="1:28" ht="19.899999999999999" customHeight="1" x14ac:dyDescent="0.3">
      <c r="A105" s="121" t="str">
        <f>ПрУП!A95</f>
        <v>МДК.04.02</v>
      </c>
      <c r="B105" s="141" t="str">
        <f>'УП (11 кл.)'!B95</f>
        <v>Основы анализа бухгалтерской отчетности</v>
      </c>
      <c r="C105" s="140"/>
      <c r="D105" s="140"/>
      <c r="E105" s="140"/>
      <c r="F105" s="140"/>
      <c r="G105" s="140"/>
      <c r="H105" s="140"/>
      <c r="I105" s="140"/>
      <c r="J105" s="142"/>
      <c r="K105" s="94">
        <f>'УП (11 кл.)'!K95</f>
        <v>110</v>
      </c>
      <c r="L105" s="94" t="e">
        <f>K105-M105</f>
        <v>#REF!</v>
      </c>
      <c r="M105" s="143" t="e">
        <f>'УП (11 кл.)'!M95*AB124</f>
        <v>#REF!</v>
      </c>
      <c r="N105" s="143"/>
      <c r="O105" s="143"/>
      <c r="P105" s="143"/>
      <c r="Q105" s="94">
        <f>'УП (11 кл.)'!T95</f>
        <v>0</v>
      </c>
      <c r="R105" s="94">
        <f>'УП (11 кл.)'!U95</f>
        <v>0</v>
      </c>
      <c r="S105" s="94">
        <f>'УП (11 кл.)'!V95</f>
        <v>0</v>
      </c>
      <c r="T105" s="94">
        <f>'УП (11 кл.)'!W95</f>
        <v>0</v>
      </c>
      <c r="U105" s="94">
        <f>'УП (11 кл.)'!Z95</f>
        <v>0</v>
      </c>
      <c r="V105" s="94">
        <f>'УП (11 кл.)'!AA95</f>
        <v>0</v>
      </c>
      <c r="W105" s="94"/>
      <c r="X105" s="94"/>
      <c r="Y105" s="144">
        <f t="shared" si="11"/>
        <v>0</v>
      </c>
      <c r="Z105" s="55"/>
      <c r="AB105" s="54"/>
    </row>
    <row r="106" spans="1:28" ht="19.899999999999999" customHeight="1" x14ac:dyDescent="0.3">
      <c r="A106" s="121" t="str">
        <f>ПрУП!A96</f>
        <v>МДК.04.03</v>
      </c>
      <c r="B106" s="141">
        <f>'УП (11 кл.)'!B96</f>
        <v>0</v>
      </c>
      <c r="C106" s="140"/>
      <c r="D106" s="140"/>
      <c r="E106" s="140"/>
      <c r="F106" s="140"/>
      <c r="G106" s="140"/>
      <c r="H106" s="140"/>
      <c r="I106" s="140"/>
      <c r="J106" s="142"/>
      <c r="K106" s="94">
        <f>'УП (11 кл.)'!K96</f>
        <v>0</v>
      </c>
      <c r="L106" s="94" t="e">
        <f>K106-M106</f>
        <v>#REF!</v>
      </c>
      <c r="M106" s="143" t="e">
        <f>'УП (11 кл.)'!M96*AB124</f>
        <v>#REF!</v>
      </c>
      <c r="N106" s="143"/>
      <c r="O106" s="143"/>
      <c r="P106" s="143"/>
      <c r="Q106" s="94">
        <f>'УП (11 кл.)'!T96</f>
        <v>0</v>
      </c>
      <c r="R106" s="94">
        <f>'УП (11 кл.)'!U96</f>
        <v>0</v>
      </c>
      <c r="S106" s="94">
        <f>'УП (11 кл.)'!V96</f>
        <v>0</v>
      </c>
      <c r="T106" s="94">
        <f>'УП (11 кл.)'!W96</f>
        <v>0</v>
      </c>
      <c r="U106" s="94">
        <f>'УП (11 кл.)'!Z96</f>
        <v>0</v>
      </c>
      <c r="V106" s="94">
        <f>'УП (11 кл.)'!AA96</f>
        <v>0</v>
      </c>
      <c r="W106" s="94"/>
      <c r="X106" s="94"/>
      <c r="Y106" s="144">
        <f t="shared" si="11"/>
        <v>0</v>
      </c>
      <c r="Z106" s="55"/>
      <c r="AB106" s="54"/>
    </row>
    <row r="107" spans="1:28" ht="19.899999999999999" customHeight="1" x14ac:dyDescent="0.3">
      <c r="A107" s="133" t="str">
        <f>ПрУП!A98</f>
        <v>МДК.В.04.01</v>
      </c>
      <c r="B107" s="141" t="str">
        <f>'УП (11 кл.)'!B97</f>
        <v>Технология составления бухгалтерской отчетности</v>
      </c>
      <c r="C107" s="140"/>
      <c r="D107" s="140"/>
      <c r="E107" s="140"/>
      <c r="F107" s="140"/>
      <c r="G107" s="140"/>
      <c r="H107" s="140"/>
      <c r="I107" s="140"/>
      <c r="J107" s="142"/>
      <c r="K107" s="94">
        <f>'УП (11 кл.)'!K97</f>
        <v>40</v>
      </c>
      <c r="L107" s="94" t="e">
        <f>K107-M107</f>
        <v>#REF!</v>
      </c>
      <c r="M107" s="143" t="e">
        <f>'УП (11 кл.)'!M97*AB124</f>
        <v>#REF!</v>
      </c>
      <c r="N107" s="143"/>
      <c r="O107" s="143"/>
      <c r="P107" s="143"/>
      <c r="Q107" s="94">
        <f>'УП (11 кл.)'!T97</f>
        <v>0</v>
      </c>
      <c r="R107" s="94">
        <f>'УП (11 кл.)'!U97</f>
        <v>0</v>
      </c>
      <c r="S107" s="94">
        <f>'УП (11 кл.)'!V97</f>
        <v>0</v>
      </c>
      <c r="T107" s="94">
        <f>'УП (11 кл.)'!W97</f>
        <v>0</v>
      </c>
      <c r="U107" s="94">
        <f>'УП (11 кл.)'!Z97</f>
        <v>0</v>
      </c>
      <c r="V107" s="94">
        <f>'УП (11 кл.)'!AA97</f>
        <v>0</v>
      </c>
      <c r="W107" s="94"/>
      <c r="X107" s="94"/>
      <c r="Y107" s="144">
        <f t="shared" si="11"/>
        <v>0</v>
      </c>
      <c r="Z107" s="55"/>
      <c r="AB107" s="54"/>
    </row>
    <row r="108" spans="1:28" s="59" customFormat="1" ht="19.899999999999999" customHeight="1" x14ac:dyDescent="0.3">
      <c r="A108" s="133" t="str">
        <f>ПрУП!A99</f>
        <v>МДК.В.04.02</v>
      </c>
      <c r="B108" s="141" t="str">
        <f>'УП (11 кл.)'!B98</f>
        <v>Основы анализа бухгалтерской отчетности</v>
      </c>
      <c r="C108" s="140"/>
      <c r="D108" s="140"/>
      <c r="E108" s="140"/>
      <c r="F108" s="140"/>
      <c r="G108" s="140"/>
      <c r="H108" s="140"/>
      <c r="I108" s="140"/>
      <c r="J108" s="153"/>
      <c r="K108" s="94">
        <f>'УП (11 кл.)'!K98</f>
        <v>60</v>
      </c>
      <c r="L108" s="143" t="e">
        <f>M108*0.5</f>
        <v>#REF!</v>
      </c>
      <c r="M108" s="143" t="e">
        <f>'УП (11 кл.)'!M98*AB124</f>
        <v>#REF!</v>
      </c>
      <c r="N108" s="143"/>
      <c r="O108" s="143"/>
      <c r="P108" s="143"/>
      <c r="Q108" s="94">
        <f>'УП (11 кл.)'!T98</f>
        <v>0</v>
      </c>
      <c r="R108" s="94">
        <f>'УП (11 кл.)'!U98</f>
        <v>0</v>
      </c>
      <c r="S108" s="94">
        <f>'УП (11 кл.)'!V98</f>
        <v>0</v>
      </c>
      <c r="T108" s="94">
        <f>'УП (11 кл.)'!W98</f>
        <v>0</v>
      </c>
      <c r="U108" s="94">
        <f>'УП (11 кл.)'!Z98</f>
        <v>0</v>
      </c>
      <c r="V108" s="94">
        <f>'УП (11 кл.)'!AA98</f>
        <v>0</v>
      </c>
      <c r="W108" s="150"/>
      <c r="X108" s="150"/>
      <c r="Y108" s="144">
        <f t="shared" si="11"/>
        <v>0</v>
      </c>
      <c r="Z108" s="55"/>
      <c r="AB108" s="54"/>
    </row>
    <row r="109" spans="1:28" s="59" customFormat="1" ht="19.899999999999999" customHeight="1" x14ac:dyDescent="0.3">
      <c r="A109" s="152" t="s">
        <v>74</v>
      </c>
      <c r="B109" s="149" t="str">
        <f>'УП (11 кл.)'!B99</f>
        <v xml:space="preserve">Учебная практика  </v>
      </c>
      <c r="C109" s="140"/>
      <c r="D109" s="140"/>
      <c r="E109" s="140"/>
      <c r="F109" s="140"/>
      <c r="G109" s="140"/>
      <c r="H109" s="140"/>
      <c r="I109" s="140"/>
      <c r="J109" s="153"/>
      <c r="K109" s="150">
        <f>M109</f>
        <v>0</v>
      </c>
      <c r="L109" s="143">
        <f>M109*0.5</f>
        <v>0</v>
      </c>
      <c r="M109" s="154">
        <f>ПрУП!D100</f>
        <v>0</v>
      </c>
      <c r="N109" s="143"/>
      <c r="O109" s="143"/>
      <c r="P109" s="150"/>
      <c r="Q109" s="94">
        <f>'УП (11 кл.)'!T99</f>
        <v>0</v>
      </c>
      <c r="R109" s="94">
        <f>'УП (11 кл.)'!U99</f>
        <v>0</v>
      </c>
      <c r="S109" s="94">
        <f>'УП (11 кл.)'!V99</f>
        <v>0</v>
      </c>
      <c r="T109" s="94">
        <f>'УП (11 кл.)'!W99</f>
        <v>0</v>
      </c>
      <c r="U109" s="94">
        <f>'УП (11 кл.)'!Z99</f>
        <v>0</v>
      </c>
      <c r="V109" s="94">
        <f>'УП (11 кл.)'!AA99</f>
        <v>0</v>
      </c>
      <c r="W109" s="150"/>
      <c r="X109" s="150"/>
      <c r="Y109" s="144">
        <f t="shared" si="11"/>
        <v>0</v>
      </c>
      <c r="Z109" s="55"/>
      <c r="AB109" s="54"/>
    </row>
    <row r="110" spans="1:28" s="59" customFormat="1" ht="34.9" customHeight="1" x14ac:dyDescent="0.3">
      <c r="A110" s="131" t="s">
        <v>75</v>
      </c>
      <c r="B110" s="149" t="str">
        <f>'УП (11 кл.)'!B100</f>
        <v xml:space="preserve">Производственная  практика (по профилю специальности) </v>
      </c>
      <c r="C110" s="140"/>
      <c r="D110" s="140"/>
      <c r="E110" s="140"/>
      <c r="F110" s="140"/>
      <c r="G110" s="140"/>
      <c r="H110" s="140"/>
      <c r="I110" s="140"/>
      <c r="J110" s="153"/>
      <c r="K110" s="150">
        <f>M110</f>
        <v>72</v>
      </c>
      <c r="L110" s="143">
        <f>M110*0.5</f>
        <v>36</v>
      </c>
      <c r="M110" s="154">
        <f>ПрУП!D101</f>
        <v>72</v>
      </c>
      <c r="N110" s="143"/>
      <c r="O110" s="143"/>
      <c r="P110" s="150"/>
      <c r="Q110" s="94">
        <f>'УП (11 кл.)'!T100</f>
        <v>0</v>
      </c>
      <c r="R110" s="94">
        <f>'УП (11 кл.)'!U100</f>
        <v>0</v>
      </c>
      <c r="S110" s="94">
        <f>'УП (11 кл.)'!V100</f>
        <v>0</v>
      </c>
      <c r="T110" s="94">
        <f>'УП (11 кл.)'!W100</f>
        <v>0</v>
      </c>
      <c r="U110" s="94">
        <f>'УП (11 кл.)'!Z100</f>
        <v>0</v>
      </c>
      <c r="V110" s="94">
        <f>'УП (11 кл.)'!AA100</f>
        <v>0</v>
      </c>
      <c r="W110" s="150"/>
      <c r="X110" s="150"/>
      <c r="Y110" s="144">
        <f t="shared" si="11"/>
        <v>0</v>
      </c>
      <c r="Z110" s="55"/>
      <c r="AB110" s="54"/>
    </row>
    <row r="111" spans="1:28" s="59" customFormat="1" ht="53.45" customHeight="1" x14ac:dyDescent="0.2">
      <c r="A111" s="133" t="str">
        <f>ПрУП!A102</f>
        <v>ПМ.05</v>
      </c>
      <c r="B111" s="149" t="str">
        <f>'УП (11 кл.)'!B101</f>
        <v>Освоение работ по должности служащего: 23369 Кассир</v>
      </c>
      <c r="C111" s="558"/>
      <c r="D111" s="559"/>
      <c r="E111" s="559"/>
      <c r="F111" s="559"/>
      <c r="G111" s="559"/>
      <c r="H111" s="559"/>
      <c r="I111" s="559"/>
      <c r="J111" s="560"/>
      <c r="K111" s="95">
        <f>SUM(K113:K119)</f>
        <v>394</v>
      </c>
      <c r="L111" s="95" t="e">
        <f>SUM(L113:L119)</f>
        <v>#REF!</v>
      </c>
      <c r="M111" s="95" t="e">
        <f>SUM(M113:M119)</f>
        <v>#REF!</v>
      </c>
      <c r="N111" s="95">
        <f>SUM(N113:N117)</f>
        <v>0</v>
      </c>
      <c r="O111" s="95">
        <f>SUM(O113:O117)</f>
        <v>0</v>
      </c>
      <c r="P111" s="95">
        <f>SUM(P113:P117)</f>
        <v>0</v>
      </c>
      <c r="Q111" s="94">
        <f>'УП (11 кл.)'!T101</f>
        <v>0</v>
      </c>
      <c r="R111" s="94">
        <f>'УП (11 кл.)'!U101</f>
        <v>0</v>
      </c>
      <c r="S111" s="94">
        <f>'УП (11 кл.)'!V101</f>
        <v>0</v>
      </c>
      <c r="T111" s="94">
        <f>'УП (11 кл.)'!W101</f>
        <v>0</v>
      </c>
      <c r="U111" s="94">
        <f>'УП (11 кл.)'!Z101</f>
        <v>0</v>
      </c>
      <c r="V111" s="94">
        <f>'УП (11 кл.)'!AA101</f>
        <v>0</v>
      </c>
      <c r="W111" s="150"/>
      <c r="X111" s="150"/>
      <c r="Y111" s="144">
        <f t="shared" si="11"/>
        <v>0</v>
      </c>
      <c r="Z111" s="55"/>
      <c r="AB111" s="54"/>
    </row>
    <row r="112" spans="1:28" s="59" customFormat="1" ht="19.899999999999999" customHeight="1" x14ac:dyDescent="0.2">
      <c r="A112" s="145"/>
      <c r="B112" s="110" t="s">
        <v>126</v>
      </c>
      <c r="C112" s="146"/>
      <c r="D112" s="147"/>
      <c r="E112" s="147"/>
      <c r="F112" s="147"/>
      <c r="G112" s="147"/>
      <c r="H112" s="147"/>
      <c r="I112" s="147"/>
      <c r="J112" s="148"/>
      <c r="K112" s="112"/>
      <c r="L112" s="112"/>
      <c r="M112" s="112" t="e">
        <f>'УП (11 кл.)'!M101*AB124</f>
        <v>#REF!</v>
      </c>
      <c r="N112" s="112"/>
      <c r="O112" s="112"/>
      <c r="P112" s="112"/>
      <c r="Q112" s="111"/>
      <c r="R112" s="111"/>
      <c r="S112" s="111"/>
      <c r="T112" s="111"/>
      <c r="U112" s="111"/>
      <c r="V112" s="111"/>
      <c r="W112" s="111"/>
      <c r="X112" s="111"/>
      <c r="Y112" s="144">
        <f t="shared" si="11"/>
        <v>0</v>
      </c>
      <c r="Z112" s="55"/>
      <c r="AB112" s="54"/>
    </row>
    <row r="113" spans="1:31" s="59" customFormat="1" ht="19.899999999999999" customHeight="1" x14ac:dyDescent="0.3">
      <c r="A113" s="121">
        <f>ПрУП!A104</f>
        <v>0</v>
      </c>
      <c r="B113" s="141" t="str">
        <f>'УП (11 кл.)'!B102</f>
        <v>Технология составления бухгалтерской отчетности</v>
      </c>
      <c r="C113" s="140"/>
      <c r="D113" s="140"/>
      <c r="E113" s="140"/>
      <c r="F113" s="140"/>
      <c r="G113" s="140"/>
      <c r="H113" s="140"/>
      <c r="I113" s="140"/>
      <c r="J113" s="153"/>
      <c r="K113" s="150">
        <f>'УП (11 кл.)'!K102</f>
        <v>0</v>
      </c>
      <c r="L113" s="150" t="e">
        <f t="shared" ref="L113:L119" si="13">K113-M113</f>
        <v>#REF!</v>
      </c>
      <c r="M113" s="143" t="e">
        <f>'УП (11 кл.)'!M102*AB124</f>
        <v>#REF!</v>
      </c>
      <c r="N113" s="150"/>
      <c r="O113" s="150"/>
      <c r="P113" s="150"/>
      <c r="Q113" s="94">
        <f>'УП (11 кл.)'!T102</f>
        <v>0</v>
      </c>
      <c r="R113" s="94">
        <f>'УП (11 кл.)'!U102</f>
        <v>0</v>
      </c>
      <c r="S113" s="94">
        <f>'УП (11 кл.)'!V102</f>
        <v>0</v>
      </c>
      <c r="T113" s="94">
        <f>'УП (11 кл.)'!W102</f>
        <v>0</v>
      </c>
      <c r="U113" s="94">
        <f>'УП (11 кл.)'!Z102</f>
        <v>0</v>
      </c>
      <c r="V113" s="94">
        <f>'УП (11 кл.)'!AA102</f>
        <v>0</v>
      </c>
      <c r="W113" s="150"/>
      <c r="X113" s="150"/>
      <c r="Y113" s="144">
        <f t="shared" si="11"/>
        <v>0</v>
      </c>
      <c r="Z113" s="55"/>
      <c r="AB113" s="54"/>
    </row>
    <row r="114" spans="1:31" s="59" customFormat="1" ht="19.899999999999999" customHeight="1" x14ac:dyDescent="0.3">
      <c r="A114" s="121" t="e">
        <f>ПрУП!A105</f>
        <v>#REF!</v>
      </c>
      <c r="B114" s="141" t="str">
        <f>'УП (11 кл.)'!B103</f>
        <v>Основы анализа бухгалтерской отчетности</v>
      </c>
      <c r="C114" s="140"/>
      <c r="D114" s="140"/>
      <c r="E114" s="140"/>
      <c r="F114" s="140"/>
      <c r="G114" s="140"/>
      <c r="H114" s="140"/>
      <c r="I114" s="140"/>
      <c r="J114" s="153"/>
      <c r="K114" s="150">
        <f>'УП (11 кл.)'!K103</f>
        <v>0</v>
      </c>
      <c r="L114" s="150" t="e">
        <f t="shared" si="13"/>
        <v>#REF!</v>
      </c>
      <c r="M114" s="143" t="e">
        <f>'УП (11 кл.)'!M103*AB124</f>
        <v>#REF!</v>
      </c>
      <c r="N114" s="150"/>
      <c r="O114" s="150"/>
      <c r="P114" s="150"/>
      <c r="Q114" s="94">
        <f>'УП (11 кл.)'!T103</f>
        <v>0</v>
      </c>
      <c r="R114" s="94">
        <f>'УП (11 кл.)'!U103</f>
        <v>0</v>
      </c>
      <c r="S114" s="94">
        <f>'УП (11 кл.)'!V103</f>
        <v>0</v>
      </c>
      <c r="T114" s="94">
        <f>'УП (11 кл.)'!W103</f>
        <v>0</v>
      </c>
      <c r="U114" s="94">
        <f>'УП (11 кл.)'!Z103</f>
        <v>0</v>
      </c>
      <c r="V114" s="94">
        <f>'УП (11 кл.)'!AA103</f>
        <v>0</v>
      </c>
      <c r="W114" s="150"/>
      <c r="X114" s="150"/>
      <c r="Y114" s="144">
        <f t="shared" si="11"/>
        <v>0</v>
      </c>
      <c r="Z114" s="55"/>
      <c r="AB114" s="54"/>
    </row>
    <row r="115" spans="1:31" s="59" customFormat="1" ht="19.899999999999999" customHeight="1" x14ac:dyDescent="0.3">
      <c r="A115" s="121" t="e">
        <f>ПрУП!A106</f>
        <v>#REF!</v>
      </c>
      <c r="B115" s="141">
        <f>'УП (11 кл.)'!B104</f>
        <v>0</v>
      </c>
      <c r="C115" s="140"/>
      <c r="D115" s="140"/>
      <c r="E115" s="140"/>
      <c r="F115" s="140"/>
      <c r="G115" s="140"/>
      <c r="H115" s="140"/>
      <c r="I115" s="140"/>
      <c r="J115" s="142"/>
      <c r="K115" s="150">
        <f>'УП (11 кл.)'!K104</f>
        <v>0</v>
      </c>
      <c r="L115" s="150" t="e">
        <f t="shared" si="13"/>
        <v>#REF!</v>
      </c>
      <c r="M115" s="143" t="e">
        <f>'УП (11 кл.)'!M104*AB124</f>
        <v>#REF!</v>
      </c>
      <c r="N115" s="150"/>
      <c r="O115" s="150"/>
      <c r="P115" s="150"/>
      <c r="Q115" s="94">
        <f>'УП (11 кл.)'!T104</f>
        <v>0</v>
      </c>
      <c r="R115" s="94">
        <f>'УП (11 кл.)'!U104</f>
        <v>0</v>
      </c>
      <c r="S115" s="94">
        <f>'УП (11 кл.)'!V104</f>
        <v>0</v>
      </c>
      <c r="T115" s="94">
        <f>'УП (11 кл.)'!W104</f>
        <v>0</v>
      </c>
      <c r="U115" s="94">
        <f>'УП (11 кл.)'!Z104</f>
        <v>0</v>
      </c>
      <c r="V115" s="94">
        <f>'УП (11 кл.)'!AA104</f>
        <v>0</v>
      </c>
      <c r="W115" s="150"/>
      <c r="X115" s="150"/>
      <c r="Y115" s="144">
        <f t="shared" si="11"/>
        <v>0</v>
      </c>
      <c r="Z115" s="55"/>
      <c r="AB115" s="54"/>
    </row>
    <row r="116" spans="1:31" s="59" customFormat="1" ht="19.899999999999999" customHeight="1" x14ac:dyDescent="0.3">
      <c r="A116" s="121" t="str">
        <f>ПрУП!A108</f>
        <v>МДК.В.05.01</v>
      </c>
      <c r="B116" s="141" t="str">
        <f>'УП (11 кл.)'!B105</f>
        <v>Организация работы кассира</v>
      </c>
      <c r="C116" s="140"/>
      <c r="D116" s="140"/>
      <c r="E116" s="140"/>
      <c r="F116" s="140"/>
      <c r="G116" s="140"/>
      <c r="H116" s="140"/>
      <c r="I116" s="140"/>
      <c r="J116" s="142"/>
      <c r="K116" s="150">
        <f>'УП (11 кл.)'!K105</f>
        <v>250</v>
      </c>
      <c r="L116" s="150" t="e">
        <f t="shared" si="13"/>
        <v>#REF!</v>
      </c>
      <c r="M116" s="143" t="e">
        <f>'УП (11 кл.)'!M105*AB124</f>
        <v>#REF!</v>
      </c>
      <c r="N116" s="150"/>
      <c r="O116" s="150"/>
      <c r="P116" s="150"/>
      <c r="Q116" s="94">
        <f>'УП (11 кл.)'!T105</f>
        <v>0</v>
      </c>
      <c r="R116" s="94">
        <f>'УП (11 кл.)'!U105</f>
        <v>0</v>
      </c>
      <c r="S116" s="94">
        <f>'УП (11 кл.)'!V105</f>
        <v>0</v>
      </c>
      <c r="T116" s="94">
        <f>'УП (11 кл.)'!W105</f>
        <v>0</v>
      </c>
      <c r="U116" s="94">
        <f>'УП (11 кл.)'!Z105</f>
        <v>0</v>
      </c>
      <c r="V116" s="94">
        <f>'УП (11 кл.)'!AA105</f>
        <v>0</v>
      </c>
      <c r="W116" s="150"/>
      <c r="X116" s="150"/>
      <c r="Y116" s="144">
        <f t="shared" si="11"/>
        <v>0</v>
      </c>
      <c r="Z116" s="55"/>
      <c r="AB116" s="54"/>
    </row>
    <row r="117" spans="1:31" s="59" customFormat="1" ht="19.899999999999999" customHeight="1" x14ac:dyDescent="0.3">
      <c r="A117" s="121" t="str">
        <f>ПрУП!A109</f>
        <v>МДК.В.05.05</v>
      </c>
      <c r="B117" s="141">
        <f>'УП (11 кл.)'!B106</f>
        <v>0</v>
      </c>
      <c r="C117" s="140"/>
      <c r="D117" s="140"/>
      <c r="E117" s="140"/>
      <c r="F117" s="140"/>
      <c r="G117" s="140"/>
      <c r="H117" s="140"/>
      <c r="I117" s="140"/>
      <c r="J117" s="142"/>
      <c r="K117" s="150">
        <f>'УП (11 кл.)'!K106</f>
        <v>0</v>
      </c>
      <c r="L117" s="150" t="e">
        <f t="shared" si="13"/>
        <v>#REF!</v>
      </c>
      <c r="M117" s="143" t="e">
        <f>'УП (11 кл.)'!M106*AB124</f>
        <v>#REF!</v>
      </c>
      <c r="N117" s="150"/>
      <c r="O117" s="150"/>
      <c r="P117" s="150"/>
      <c r="Q117" s="94">
        <f>'УП (11 кл.)'!T106</f>
        <v>0</v>
      </c>
      <c r="R117" s="94">
        <f>'УП (11 кл.)'!U106</f>
        <v>0</v>
      </c>
      <c r="S117" s="94">
        <f>'УП (11 кл.)'!V106</f>
        <v>0</v>
      </c>
      <c r="T117" s="94">
        <f>'УП (11 кл.)'!W106</f>
        <v>0</v>
      </c>
      <c r="U117" s="94">
        <f>'УП (11 кл.)'!Z106</f>
        <v>0</v>
      </c>
      <c r="V117" s="94">
        <f>'УП (11 кл.)'!AA106</f>
        <v>0</v>
      </c>
      <c r="W117" s="150"/>
      <c r="X117" s="150"/>
      <c r="Y117" s="144">
        <f t="shared" si="11"/>
        <v>0</v>
      </c>
      <c r="Z117" s="55"/>
      <c r="AB117" s="54"/>
    </row>
    <row r="118" spans="1:31" s="59" customFormat="1" ht="19.899999999999999" customHeight="1" x14ac:dyDescent="0.3">
      <c r="A118" s="152" t="s">
        <v>72</v>
      </c>
      <c r="B118" s="149" t="str">
        <f>'УП (11 кл.)'!B107</f>
        <v xml:space="preserve">Учебная практика  </v>
      </c>
      <c r="C118" s="140"/>
      <c r="D118" s="140"/>
      <c r="E118" s="140"/>
      <c r="F118" s="140"/>
      <c r="G118" s="140"/>
      <c r="H118" s="140"/>
      <c r="I118" s="140"/>
      <c r="J118" s="142"/>
      <c r="K118" s="150">
        <f>M118</f>
        <v>72</v>
      </c>
      <c r="L118" s="150">
        <f t="shared" si="13"/>
        <v>0</v>
      </c>
      <c r="M118" s="143">
        <f>ПрУП!D110</f>
        <v>72</v>
      </c>
      <c r="N118" s="143"/>
      <c r="O118" s="143"/>
      <c r="P118" s="150"/>
      <c r="Q118" s="94">
        <f>'УП (11 кл.)'!T107</f>
        <v>0</v>
      </c>
      <c r="R118" s="94">
        <f>'УП (11 кл.)'!U107</f>
        <v>0</v>
      </c>
      <c r="S118" s="94">
        <f>'УП (11 кл.)'!V107</f>
        <v>0</v>
      </c>
      <c r="T118" s="94">
        <f>'УП (11 кл.)'!W107</f>
        <v>0</v>
      </c>
      <c r="U118" s="94">
        <f>'УП (11 кл.)'!Z107</f>
        <v>0</v>
      </c>
      <c r="V118" s="94">
        <f>'УП (11 кл.)'!AA107</f>
        <v>0</v>
      </c>
      <c r="W118" s="150"/>
      <c r="X118" s="150"/>
      <c r="Y118" s="144">
        <f t="shared" si="11"/>
        <v>0</v>
      </c>
      <c r="Z118" s="55"/>
      <c r="AB118" s="54"/>
    </row>
    <row r="119" spans="1:31" s="59" customFormat="1" ht="34.9" customHeight="1" x14ac:dyDescent="0.3">
      <c r="A119" s="131" t="s">
        <v>77</v>
      </c>
      <c r="B119" s="149" t="str">
        <f>'УП (11 кл.)'!B108</f>
        <v xml:space="preserve">Производственная  практика (по профилю специальности) </v>
      </c>
      <c r="C119" s="140"/>
      <c r="D119" s="140"/>
      <c r="E119" s="140"/>
      <c r="F119" s="140"/>
      <c r="G119" s="140"/>
      <c r="H119" s="140"/>
      <c r="I119" s="140"/>
      <c r="J119" s="142"/>
      <c r="K119" s="150">
        <f>M119</f>
        <v>72</v>
      </c>
      <c r="L119" s="150">
        <f t="shared" si="13"/>
        <v>0</v>
      </c>
      <c r="M119" s="143">
        <f>ПрУП!D111</f>
        <v>72</v>
      </c>
      <c r="N119" s="143"/>
      <c r="O119" s="143"/>
      <c r="P119" s="150"/>
      <c r="Q119" s="94">
        <f>'УП (11 кл.)'!T108</f>
        <v>0</v>
      </c>
      <c r="R119" s="94">
        <f>'УП (11 кл.)'!U108</f>
        <v>0</v>
      </c>
      <c r="S119" s="94">
        <f>'УП (11 кл.)'!V108</f>
        <v>0</v>
      </c>
      <c r="T119" s="94">
        <f>'УП (11 кл.)'!W108</f>
        <v>0</v>
      </c>
      <c r="U119" s="94">
        <f>'УП (11 кл.)'!Z108</f>
        <v>0</v>
      </c>
      <c r="V119" s="94">
        <f>'УП (11 кл.)'!AA108</f>
        <v>0</v>
      </c>
      <c r="W119" s="150"/>
      <c r="X119" s="150"/>
      <c r="Y119" s="144">
        <f t="shared" si="11"/>
        <v>0</v>
      </c>
      <c r="Z119" s="55"/>
      <c r="AA119" s="100" t="s">
        <v>120</v>
      </c>
      <c r="AB119" s="102" t="e">
        <f>'УП (11 кл.)'!M109</f>
        <v>#REF!</v>
      </c>
      <c r="AC119" s="104"/>
      <c r="AD119" s="103"/>
      <c r="AE119" s="103"/>
    </row>
    <row r="120" spans="1:31" s="59" customFormat="1" ht="24.6" customHeight="1" x14ac:dyDescent="0.3">
      <c r="A120" s="198"/>
      <c r="B120" s="156" t="str">
        <f>'УП (11 кл.)'!B109</f>
        <v>Всего часов теоретического обучения</v>
      </c>
      <c r="C120" s="543"/>
      <c r="D120" s="545"/>
      <c r="E120" s="543"/>
      <c r="F120" s="543"/>
      <c r="G120" s="543"/>
      <c r="H120" s="207"/>
      <c r="I120" s="207"/>
      <c r="J120" s="566"/>
      <c r="K120" s="95" t="e">
        <f t="shared" ref="K120:P120" si="14">K23+K35+K44+K73-K82-K83-K92-K91-K100-K101-K109-K110-K118-K119</f>
        <v>#REF!</v>
      </c>
      <c r="L120" s="95" t="e">
        <f t="shared" si="14"/>
        <v>#REF!</v>
      </c>
      <c r="M120" s="95" t="e">
        <f t="shared" si="14"/>
        <v>#REF!</v>
      </c>
      <c r="N120" s="95">
        <f t="shared" si="14"/>
        <v>0</v>
      </c>
      <c r="O120" s="95">
        <f t="shared" si="14"/>
        <v>0</v>
      </c>
      <c r="P120" s="95">
        <f t="shared" si="14"/>
        <v>0</v>
      </c>
      <c r="Q120" s="193" t="e">
        <f>SUM(Q25:Q119)-Q82-Q83-Q91-Q92-Q100-Q101-Q109-Q110-Q118-Q119</f>
        <v>#REF!</v>
      </c>
      <c r="R120" s="193" t="e">
        <f t="shared" ref="R120:X120" si="15">SUM(R25:R119)-R82-R83-R91-R92-R100-R101-R109-R110-R118-R119</f>
        <v>#REF!</v>
      </c>
      <c r="S120" s="193" t="e">
        <f t="shared" si="15"/>
        <v>#REF!</v>
      </c>
      <c r="T120" s="193" t="e">
        <f t="shared" si="15"/>
        <v>#REF!</v>
      </c>
      <c r="U120" s="193" t="e">
        <f t="shared" si="15"/>
        <v>#REF!</v>
      </c>
      <c r="V120" s="193" t="e">
        <f t="shared" si="15"/>
        <v>#REF!</v>
      </c>
      <c r="W120" s="193">
        <f t="shared" si="15"/>
        <v>0</v>
      </c>
      <c r="X120" s="193">
        <f t="shared" si="15"/>
        <v>0</v>
      </c>
      <c r="Y120" s="144" t="e">
        <f t="shared" si="11"/>
        <v>#REF!</v>
      </c>
      <c r="Z120" s="55"/>
      <c r="AA120" s="100"/>
      <c r="AB120" s="102"/>
      <c r="AC120" s="104"/>
      <c r="AD120" s="103"/>
      <c r="AE120" s="103"/>
    </row>
    <row r="121" spans="1:31" s="59" customFormat="1" ht="19.899999999999999" customHeight="1" x14ac:dyDescent="0.3">
      <c r="A121" s="155"/>
      <c r="B121" s="196" t="str">
        <f>'УП (11 кл.)'!B110</f>
        <v>Всего</v>
      </c>
      <c r="C121" s="544"/>
      <c r="D121" s="546"/>
      <c r="E121" s="544"/>
      <c r="F121" s="544"/>
      <c r="G121" s="544"/>
      <c r="H121" s="208"/>
      <c r="I121" s="208"/>
      <c r="J121" s="567"/>
      <c r="K121" s="95" t="e">
        <f t="shared" ref="K121:P121" si="16">K23+K35+K44+K73</f>
        <v>#REF!</v>
      </c>
      <c r="L121" s="95" t="e">
        <f t="shared" si="16"/>
        <v>#REF!</v>
      </c>
      <c r="M121" s="95" t="e">
        <f t="shared" si="16"/>
        <v>#REF!</v>
      </c>
      <c r="N121" s="95">
        <f t="shared" si="16"/>
        <v>0</v>
      </c>
      <c r="O121" s="95">
        <f t="shared" si="16"/>
        <v>0</v>
      </c>
      <c r="P121" s="95">
        <f t="shared" si="16"/>
        <v>0</v>
      </c>
      <c r="Q121" s="193" t="e">
        <f>SUM(Q25:Q119)</f>
        <v>#REF!</v>
      </c>
      <c r="R121" s="193" t="e">
        <f t="shared" ref="R121:X121" si="17">SUM(R25:R119)</f>
        <v>#REF!</v>
      </c>
      <c r="S121" s="193" t="e">
        <f t="shared" si="17"/>
        <v>#REF!</v>
      </c>
      <c r="T121" s="193" t="e">
        <f t="shared" si="17"/>
        <v>#REF!</v>
      </c>
      <c r="U121" s="193" t="e">
        <f t="shared" si="17"/>
        <v>#REF!</v>
      </c>
      <c r="V121" s="193" t="e">
        <f t="shared" si="17"/>
        <v>#REF!</v>
      </c>
      <c r="W121" s="193">
        <f t="shared" si="17"/>
        <v>0</v>
      </c>
      <c r="X121" s="193">
        <f t="shared" si="17"/>
        <v>0</v>
      </c>
      <c r="Y121" s="144" t="e">
        <f t="shared" si="11"/>
        <v>#REF!</v>
      </c>
      <c r="Z121" s="55"/>
      <c r="AA121" s="100" t="s">
        <v>123</v>
      </c>
      <c r="AB121" s="102">
        <f>AB123*80</f>
        <v>0</v>
      </c>
      <c r="AC121" s="104"/>
      <c r="AD121" s="103"/>
      <c r="AE121" s="103"/>
    </row>
    <row r="122" spans="1:31" s="59" customFormat="1" ht="19.899999999999999" customHeight="1" x14ac:dyDescent="0.3">
      <c r="A122" s="157"/>
      <c r="B122" s="110" t="s">
        <v>127</v>
      </c>
      <c r="C122" s="146"/>
      <c r="D122" s="147"/>
      <c r="E122" s="147"/>
      <c r="F122" s="147"/>
      <c r="G122" s="147"/>
      <c r="H122" s="147"/>
      <c r="I122" s="147"/>
      <c r="J122" s="148"/>
      <c r="K122" s="109"/>
      <c r="L122" s="109"/>
      <c r="M122" s="109" t="e">
        <f>'УП (11 кл.)'!M109*AB124</f>
        <v>#REF!</v>
      </c>
      <c r="N122" s="109"/>
      <c r="O122" s="109"/>
      <c r="P122" s="109"/>
      <c r="Q122" s="111"/>
      <c r="R122" s="111"/>
      <c r="S122" s="111"/>
      <c r="T122" s="111"/>
      <c r="U122" s="111"/>
      <c r="V122" s="111"/>
      <c r="W122" s="111"/>
      <c r="X122" s="111"/>
      <c r="Y122" s="144">
        <f t="shared" si="11"/>
        <v>0</v>
      </c>
      <c r="Z122" s="55"/>
      <c r="AA122" s="100"/>
      <c r="AB122" s="102"/>
      <c r="AC122" s="104"/>
      <c r="AD122" s="103"/>
      <c r="AE122" s="103"/>
    </row>
    <row r="123" spans="1:31" s="59" customFormat="1" ht="34.9" customHeight="1" x14ac:dyDescent="0.3">
      <c r="A123" s="158" t="s">
        <v>6</v>
      </c>
      <c r="B123" s="159" t="str">
        <f>'УП (11 кл.)'!B111</f>
        <v>Производственная практика (преддипломная)</v>
      </c>
      <c r="C123" s="558"/>
      <c r="D123" s="559"/>
      <c r="E123" s="559"/>
      <c r="F123" s="559"/>
      <c r="G123" s="559"/>
      <c r="H123" s="559"/>
      <c r="I123" s="559"/>
      <c r="J123" s="560"/>
      <c r="K123" s="150"/>
      <c r="L123" s="143"/>
      <c r="M123" s="143"/>
      <c r="N123" s="94"/>
      <c r="O123" s="94"/>
      <c r="P123" s="150"/>
      <c r="Q123" s="150"/>
      <c r="R123" s="150"/>
      <c r="S123" s="150"/>
      <c r="T123" s="150"/>
      <c r="U123" s="150"/>
      <c r="V123" s="150"/>
      <c r="W123" s="150"/>
      <c r="X123" s="150"/>
      <c r="Y123" s="144">
        <f t="shared" si="11"/>
        <v>0</v>
      </c>
      <c r="Z123" s="55"/>
      <c r="AA123" s="100" t="s">
        <v>121</v>
      </c>
      <c r="AB123" s="105"/>
      <c r="AC123" s="104"/>
      <c r="AD123" s="103"/>
      <c r="AE123" s="103"/>
    </row>
    <row r="124" spans="1:31" s="59" customFormat="1" ht="19.899999999999999" customHeight="1" x14ac:dyDescent="0.3">
      <c r="A124" s="158" t="s">
        <v>3</v>
      </c>
      <c r="B124" s="159" t="str">
        <f>'УП (11 кл.)'!B112</f>
        <v>Государственная итоговая аттестация</v>
      </c>
      <c r="C124" s="561"/>
      <c r="D124" s="561"/>
      <c r="E124" s="561"/>
      <c r="F124" s="561"/>
      <c r="G124" s="561"/>
      <c r="H124" s="561"/>
      <c r="I124" s="561"/>
      <c r="J124" s="561"/>
      <c r="K124" s="150"/>
      <c r="L124" s="143"/>
      <c r="M124" s="143"/>
      <c r="N124" s="94"/>
      <c r="O124" s="94"/>
      <c r="P124" s="150"/>
      <c r="Q124" s="150"/>
      <c r="R124" s="150"/>
      <c r="S124" s="150"/>
      <c r="T124" s="150"/>
      <c r="U124" s="150"/>
      <c r="V124" s="150"/>
      <c r="W124" s="150"/>
      <c r="X124" s="150"/>
      <c r="Y124" s="144">
        <f t="shared" si="11"/>
        <v>0</v>
      </c>
      <c r="Z124" s="55"/>
      <c r="AA124" s="100" t="s">
        <v>122</v>
      </c>
      <c r="AB124" s="101" t="e">
        <f>AB121/AB119</f>
        <v>#REF!</v>
      </c>
    </row>
    <row r="125" spans="1:31" s="59" customFormat="1" ht="19.899999999999999" customHeight="1" x14ac:dyDescent="0.3">
      <c r="A125" s="564" t="s">
        <v>206</v>
      </c>
      <c r="B125" s="565"/>
      <c r="C125" s="565"/>
      <c r="D125" s="565"/>
      <c r="E125" s="565"/>
      <c r="F125" s="565"/>
      <c r="G125" s="565"/>
      <c r="H125" s="565"/>
      <c r="I125" s="565"/>
      <c r="J125" s="565"/>
      <c r="K125" s="565"/>
      <c r="L125" s="565"/>
      <c r="M125" s="570" t="s">
        <v>51</v>
      </c>
      <c r="N125" s="563" t="s">
        <v>131</v>
      </c>
      <c r="O125" s="563"/>
      <c r="P125" s="563"/>
      <c r="Q125" s="95" t="e">
        <f>Q120</f>
        <v>#REF!</v>
      </c>
      <c r="R125" s="95" t="e">
        <f t="shared" ref="R125:X125" si="18">R120</f>
        <v>#REF!</v>
      </c>
      <c r="S125" s="95" t="e">
        <f t="shared" si="18"/>
        <v>#REF!</v>
      </c>
      <c r="T125" s="95" t="e">
        <f t="shared" si="18"/>
        <v>#REF!</v>
      </c>
      <c r="U125" s="95" t="e">
        <f t="shared" si="18"/>
        <v>#REF!</v>
      </c>
      <c r="V125" s="95" t="e">
        <f t="shared" si="18"/>
        <v>#REF!</v>
      </c>
      <c r="W125" s="95">
        <f t="shared" si="18"/>
        <v>0</v>
      </c>
      <c r="X125" s="95">
        <f t="shared" si="18"/>
        <v>0</v>
      </c>
      <c r="Y125" s="144" t="e">
        <f t="shared" si="11"/>
        <v>#REF!</v>
      </c>
      <c r="Z125" s="55"/>
      <c r="AB125" s="54"/>
    </row>
    <row r="126" spans="1:31" s="59" customFormat="1" ht="22.15" customHeight="1" x14ac:dyDescent="0.3">
      <c r="A126" s="547" t="str">
        <f>'УП (11 кл.)'!A114:L114</f>
        <v>Государственная итоговая аттестация</v>
      </c>
      <c r="B126" s="548"/>
      <c r="C126" s="548"/>
      <c r="D126" s="548"/>
      <c r="E126" s="548"/>
      <c r="F126" s="548"/>
      <c r="G126" s="548"/>
      <c r="H126" s="548"/>
      <c r="I126" s="548"/>
      <c r="J126" s="548"/>
      <c r="K126" s="548"/>
      <c r="L126" s="548"/>
      <c r="M126" s="570"/>
      <c r="N126" s="549" t="s">
        <v>150</v>
      </c>
      <c r="O126" s="549"/>
      <c r="P126" s="549"/>
      <c r="Q126" s="150">
        <f>Q82+Q91+Q100+Q109+Q118</f>
        <v>0</v>
      </c>
      <c r="R126" s="150">
        <f t="shared" ref="R126:X126" si="19">R82+R91+R100+R109+R118</f>
        <v>0</v>
      </c>
      <c r="S126" s="150">
        <f t="shared" si="19"/>
        <v>0</v>
      </c>
      <c r="T126" s="150">
        <f t="shared" si="19"/>
        <v>0</v>
      </c>
      <c r="U126" s="150">
        <f t="shared" si="19"/>
        <v>0</v>
      </c>
      <c r="V126" s="150">
        <f t="shared" si="19"/>
        <v>0</v>
      </c>
      <c r="W126" s="150">
        <f t="shared" si="19"/>
        <v>0</v>
      </c>
      <c r="X126" s="150">
        <f t="shared" si="19"/>
        <v>0</v>
      </c>
      <c r="Y126" s="144">
        <f t="shared" si="11"/>
        <v>0</v>
      </c>
      <c r="Z126" s="55"/>
      <c r="AB126" s="54"/>
    </row>
    <row r="127" spans="1:31" s="59" customFormat="1" ht="19.899999999999999" customHeight="1" x14ac:dyDescent="0.3">
      <c r="A127" s="547" t="str">
        <f>'УП (11 кл.)'!A115:L115</f>
        <v>1. Программа обучения по специальности:</v>
      </c>
      <c r="B127" s="548"/>
      <c r="C127" s="548"/>
      <c r="D127" s="548"/>
      <c r="E127" s="548"/>
      <c r="F127" s="548"/>
      <c r="G127" s="548"/>
      <c r="H127" s="548"/>
      <c r="I127" s="548"/>
      <c r="J127" s="548"/>
      <c r="K127" s="548"/>
      <c r="L127" s="548"/>
      <c r="M127" s="570"/>
      <c r="N127" s="550" t="s">
        <v>149</v>
      </c>
      <c r="O127" s="551"/>
      <c r="P127" s="552"/>
      <c r="Q127" s="150">
        <f>Q83+Q92+Q101+Q110+Q119</f>
        <v>0</v>
      </c>
      <c r="R127" s="150">
        <f t="shared" ref="R127:X127" si="20">R83+R92+R101+R110+R119</f>
        <v>0</v>
      </c>
      <c r="S127" s="150">
        <f t="shared" si="20"/>
        <v>0</v>
      </c>
      <c r="T127" s="150">
        <f t="shared" si="20"/>
        <v>0</v>
      </c>
      <c r="U127" s="150">
        <f t="shared" si="20"/>
        <v>0</v>
      </c>
      <c r="V127" s="150">
        <f t="shared" si="20"/>
        <v>0</v>
      </c>
      <c r="W127" s="150">
        <f t="shared" si="20"/>
        <v>0</v>
      </c>
      <c r="X127" s="150">
        <f t="shared" si="20"/>
        <v>0</v>
      </c>
      <c r="Y127" s="144">
        <f t="shared" si="11"/>
        <v>0</v>
      </c>
      <c r="Z127" s="55"/>
      <c r="AB127" s="54"/>
    </row>
    <row r="128" spans="1:31" s="59" customFormat="1" ht="19.899999999999999" customHeight="1" x14ac:dyDescent="0.3">
      <c r="A128" s="553" t="str">
        <f>'УП (11 кл.)'!A116:L116</f>
        <v>1.1. Выпускная квалификационная работа в форме дипломной работы</v>
      </c>
      <c r="B128" s="554"/>
      <c r="C128" s="554"/>
      <c r="D128" s="554"/>
      <c r="E128" s="554"/>
      <c r="F128" s="554"/>
      <c r="G128" s="554"/>
      <c r="H128" s="554"/>
      <c r="I128" s="554"/>
      <c r="J128" s="554"/>
      <c r="K128" s="554"/>
      <c r="L128" s="554"/>
      <c r="M128" s="570"/>
      <c r="N128" s="555" t="s">
        <v>132</v>
      </c>
      <c r="O128" s="556"/>
      <c r="P128" s="557"/>
      <c r="Q128" s="150"/>
      <c r="R128" s="150"/>
      <c r="S128" s="150"/>
      <c r="T128" s="150"/>
      <c r="U128" s="150"/>
      <c r="V128" s="150"/>
      <c r="W128" s="150"/>
      <c r="X128" s="150">
        <f>X123</f>
        <v>0</v>
      </c>
      <c r="Y128" s="144"/>
      <c r="Z128" s="55"/>
      <c r="AB128" s="54"/>
    </row>
    <row r="129" spans="1:28" s="59" customFormat="1" ht="19.899999999999999" customHeight="1" x14ac:dyDescent="0.3">
      <c r="A129" s="553" t="str">
        <f>'УП (11 кл.)'!A117:L117</f>
        <v xml:space="preserve">Выполнение дипломной работы   (всего  4  недели)  с                              по                                                    </v>
      </c>
      <c r="B129" s="554"/>
      <c r="C129" s="554"/>
      <c r="D129" s="554"/>
      <c r="E129" s="554"/>
      <c r="F129" s="554"/>
      <c r="G129" s="554"/>
      <c r="H129" s="554"/>
      <c r="I129" s="554"/>
      <c r="J129" s="554"/>
      <c r="K129" s="554"/>
      <c r="L129" s="554"/>
      <c r="M129" s="570"/>
      <c r="N129" s="563" t="s">
        <v>133</v>
      </c>
      <c r="O129" s="563"/>
      <c r="P129" s="563"/>
      <c r="Q129" s="150"/>
      <c r="R129" s="150"/>
      <c r="S129" s="150"/>
      <c r="T129" s="150"/>
      <c r="U129" s="150"/>
      <c r="V129" s="150"/>
      <c r="W129" s="150"/>
      <c r="X129" s="150"/>
      <c r="Y129" s="144"/>
      <c r="Z129" s="55"/>
      <c r="AB129" s="54"/>
    </row>
    <row r="130" spans="1:28" s="59" customFormat="1" ht="19.899999999999999" customHeight="1" x14ac:dyDescent="0.3">
      <c r="A130" s="554" t="str">
        <f>'УП (11 кл.)'!A118:L118</f>
        <v xml:space="preserve">Защита дипломной работы   (всего 2  недели)  с                                              по </v>
      </c>
      <c r="B130" s="554"/>
      <c r="C130" s="554"/>
      <c r="D130" s="554"/>
      <c r="E130" s="554"/>
      <c r="F130" s="554"/>
      <c r="G130" s="554"/>
      <c r="H130" s="554"/>
      <c r="I130" s="554"/>
      <c r="J130" s="554"/>
      <c r="K130" s="554"/>
      <c r="L130" s="554"/>
      <c r="M130" s="570"/>
      <c r="N130" s="563" t="s">
        <v>134</v>
      </c>
      <c r="O130" s="563"/>
      <c r="P130" s="563"/>
      <c r="Q130" s="150"/>
      <c r="R130" s="150"/>
      <c r="S130" s="150"/>
      <c r="T130" s="150"/>
      <c r="U130" s="150"/>
      <c r="V130" s="150"/>
      <c r="W130" s="150"/>
      <c r="X130" s="150"/>
      <c r="Y130" s="144"/>
      <c r="Z130" s="55"/>
      <c r="AB130" s="54"/>
    </row>
    <row r="131" spans="1:28" s="59" customFormat="1" ht="19.899999999999999" customHeight="1" x14ac:dyDescent="0.3">
      <c r="A131" s="568" t="str">
        <f>'УП (11 кл.)'!A119:L119</f>
        <v>1.2. Государственные экзамены: демонстрационный экзамен</v>
      </c>
      <c r="B131" s="568"/>
      <c r="C131" s="568"/>
      <c r="D131" s="568"/>
      <c r="E131" s="568"/>
      <c r="F131" s="568"/>
      <c r="G131" s="568"/>
      <c r="H131" s="568"/>
      <c r="I131" s="568"/>
      <c r="J131" s="568"/>
      <c r="K131" s="568"/>
      <c r="L131" s="569"/>
      <c r="M131" s="570"/>
      <c r="N131" s="563" t="s">
        <v>135</v>
      </c>
      <c r="O131" s="563"/>
      <c r="P131" s="563"/>
      <c r="Q131" s="150"/>
      <c r="R131" s="150"/>
      <c r="S131" s="150"/>
      <c r="T131" s="150"/>
      <c r="U131" s="150"/>
      <c r="V131" s="150"/>
      <c r="W131" s="150"/>
      <c r="X131" s="150"/>
      <c r="Y131" s="144"/>
      <c r="Z131" s="55"/>
      <c r="AB131" s="54"/>
    </row>
    <row r="132" spans="1:28" s="59" customFormat="1" ht="19.899999999999999" customHeight="1" x14ac:dyDescent="0.3">
      <c r="A132" s="161"/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20"/>
      <c r="N132" s="162"/>
      <c r="O132" s="162"/>
      <c r="P132" s="162"/>
      <c r="Q132" s="144"/>
      <c r="R132" s="144"/>
      <c r="S132" s="144"/>
      <c r="T132" s="144"/>
      <c r="U132" s="144"/>
      <c r="V132" s="144"/>
      <c r="W132" s="144"/>
      <c r="X132" s="144"/>
      <c r="Y132" s="144"/>
      <c r="Z132" s="55"/>
      <c r="AB132" s="54"/>
    </row>
    <row r="133" spans="1:28" s="59" customFormat="1" ht="19.899999999999999" customHeight="1" x14ac:dyDescent="0.3">
      <c r="A133" s="161"/>
      <c r="B133" s="161"/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  <c r="M133" s="120"/>
      <c r="N133" s="162"/>
      <c r="O133" s="162"/>
      <c r="P133" s="162"/>
      <c r="Q133" s="144"/>
      <c r="R133" s="144"/>
      <c r="S133" s="144"/>
      <c r="T133" s="144"/>
      <c r="U133" s="144"/>
      <c r="V133" s="144"/>
      <c r="W133" s="144"/>
      <c r="X133" s="144"/>
      <c r="Y133" s="144"/>
      <c r="Z133" s="55"/>
      <c r="AB133" s="54"/>
    </row>
    <row r="134" spans="1:28" s="59" customFormat="1" ht="19.899999999999999" customHeight="1" x14ac:dyDescent="0.3">
      <c r="A134" s="161"/>
      <c r="B134" s="161"/>
      <c r="C134" s="161"/>
      <c r="D134" s="161"/>
      <c r="E134" s="161"/>
      <c r="F134" s="161"/>
      <c r="G134" s="161"/>
      <c r="H134" s="161"/>
      <c r="I134" s="161"/>
      <c r="J134" s="161"/>
      <c r="K134" s="161"/>
      <c r="L134" s="161"/>
      <c r="M134" s="120"/>
      <c r="N134" s="162"/>
      <c r="O134" s="162"/>
      <c r="P134" s="162"/>
      <c r="Q134" s="144"/>
      <c r="R134" s="144"/>
      <c r="S134" s="144"/>
      <c r="T134" s="144"/>
      <c r="U134" s="144"/>
      <c r="V134" s="144"/>
      <c r="W134" s="144"/>
      <c r="X134" s="144"/>
      <c r="Y134" s="144"/>
      <c r="Z134" s="55"/>
      <c r="AB134" s="54"/>
    </row>
    <row r="135" spans="1:28" s="59" customFormat="1" ht="19.899999999999999" customHeight="1" x14ac:dyDescent="0.3">
      <c r="A135" s="161"/>
      <c r="B135" s="129" t="s">
        <v>138</v>
      </c>
      <c r="C135" s="161"/>
      <c r="D135" s="161"/>
      <c r="E135" s="161"/>
      <c r="F135" s="161"/>
      <c r="G135" s="161"/>
      <c r="H135" s="161"/>
      <c r="I135" s="161"/>
      <c r="J135" s="161"/>
      <c r="K135" s="161"/>
      <c r="L135" s="161"/>
      <c r="M135" s="120"/>
      <c r="N135" s="162"/>
      <c r="O135" s="163" t="s">
        <v>141</v>
      </c>
      <c r="P135" s="162"/>
      <c r="Q135" s="144"/>
      <c r="R135" s="144"/>
      <c r="S135" s="144"/>
      <c r="T135" s="144"/>
      <c r="U135" s="144"/>
      <c r="V135" s="144"/>
      <c r="W135" s="144"/>
      <c r="X135" s="144"/>
      <c r="Y135" s="144"/>
      <c r="Z135" s="55"/>
      <c r="AB135" s="54"/>
    </row>
    <row r="136" spans="1:28" s="59" customFormat="1" ht="19.899999999999999" customHeight="1" x14ac:dyDescent="0.3">
      <c r="A136" s="161"/>
      <c r="B136" s="129" t="s">
        <v>139</v>
      </c>
      <c r="C136" s="161"/>
      <c r="D136" s="161"/>
      <c r="E136" s="161"/>
      <c r="F136" s="161"/>
      <c r="G136" s="161"/>
      <c r="H136" s="161"/>
      <c r="I136" s="161"/>
      <c r="J136" s="161"/>
      <c r="K136" s="161"/>
      <c r="L136" s="161"/>
      <c r="M136" s="120"/>
      <c r="N136" s="162"/>
      <c r="O136" s="119"/>
      <c r="P136" s="162"/>
      <c r="Q136" s="144"/>
      <c r="R136" s="144"/>
      <c r="S136" s="144"/>
      <c r="T136" s="144"/>
      <c r="U136" s="144"/>
      <c r="V136" s="144"/>
      <c r="W136" s="144"/>
      <c r="X136" s="144"/>
      <c r="Y136" s="144"/>
      <c r="Z136" s="55"/>
      <c r="AB136" s="54"/>
    </row>
    <row r="137" spans="1:28" s="59" customFormat="1" ht="19.899999999999999" customHeight="1" x14ac:dyDescent="0.3">
      <c r="A137" s="78"/>
      <c r="B137" s="129" t="s">
        <v>140</v>
      </c>
      <c r="C137" s="164"/>
      <c r="D137" s="164"/>
      <c r="E137" s="164"/>
      <c r="F137" s="164"/>
      <c r="G137" s="164"/>
      <c r="H137" s="164"/>
      <c r="I137" s="164"/>
      <c r="J137" s="165"/>
      <c r="K137" s="57"/>
      <c r="L137" s="166"/>
      <c r="M137" s="166"/>
      <c r="N137" s="164"/>
      <c r="O137" s="163" t="s">
        <v>147</v>
      </c>
      <c r="P137" s="57"/>
      <c r="Q137" s="144"/>
      <c r="R137" s="144"/>
      <c r="S137" s="144"/>
      <c r="T137" s="144"/>
      <c r="U137" s="144"/>
      <c r="V137" s="144"/>
      <c r="W137" s="144"/>
      <c r="X137" s="144"/>
      <c r="Y137" s="144"/>
      <c r="Z137" s="55"/>
      <c r="AB137" s="54"/>
    </row>
    <row r="138" spans="1:28" s="59" customFormat="1" ht="19.899999999999999" customHeight="1" x14ac:dyDescent="0.3">
      <c r="A138" s="78"/>
      <c r="B138" s="132"/>
      <c r="C138" s="164"/>
      <c r="D138" s="164"/>
      <c r="E138" s="164"/>
      <c r="F138" s="164"/>
      <c r="G138" s="164"/>
      <c r="H138" s="164"/>
      <c r="I138" s="164"/>
      <c r="J138" s="165"/>
      <c r="K138" s="57"/>
      <c r="L138" s="166"/>
      <c r="M138" s="166"/>
      <c r="N138" s="164"/>
      <c r="O138" s="164"/>
      <c r="P138" s="57"/>
      <c r="Q138" s="144"/>
      <c r="R138" s="144"/>
      <c r="S138" s="144"/>
      <c r="T138" s="144"/>
      <c r="U138" s="144"/>
      <c r="V138" s="144"/>
      <c r="W138" s="144"/>
      <c r="X138" s="144"/>
      <c r="Y138" s="144"/>
      <c r="Z138" s="55"/>
      <c r="AB138" s="54"/>
    </row>
    <row r="139" spans="1:28" s="61" customFormat="1" ht="18.75" x14ac:dyDescent="0.3">
      <c r="A139" s="78"/>
      <c r="B139" s="132"/>
      <c r="C139" s="164"/>
      <c r="D139" s="164"/>
      <c r="E139" s="164"/>
      <c r="F139" s="164"/>
      <c r="G139" s="164"/>
      <c r="H139" s="164"/>
      <c r="I139" s="164"/>
      <c r="J139" s="165"/>
      <c r="K139" s="57"/>
      <c r="L139" s="166"/>
      <c r="M139" s="166"/>
      <c r="N139" s="164"/>
      <c r="O139" s="164"/>
      <c r="P139" s="57"/>
      <c r="Q139" s="144"/>
      <c r="R139" s="144"/>
      <c r="S139" s="144"/>
      <c r="T139" s="144"/>
      <c r="U139" s="144"/>
      <c r="V139" s="144"/>
      <c r="W139" s="144"/>
      <c r="X139" s="144"/>
      <c r="Y139" s="144"/>
      <c r="Z139" s="55"/>
      <c r="AB139" s="54"/>
    </row>
    <row r="140" spans="1:28" s="59" customFormat="1" ht="24" customHeight="1" x14ac:dyDescent="0.3">
      <c r="A140" s="53"/>
      <c r="B140" s="167"/>
      <c r="C140" s="53"/>
      <c r="D140" s="53"/>
      <c r="E140" s="53"/>
      <c r="F140" s="53"/>
      <c r="G140" s="53"/>
      <c r="H140" s="53"/>
      <c r="I140" s="53"/>
      <c r="J140" s="168"/>
      <c r="K140" s="57"/>
      <c r="L140" s="166"/>
      <c r="M140" s="57"/>
      <c r="N140" s="562" t="s">
        <v>128</v>
      </c>
      <c r="O140" s="562"/>
      <c r="P140" s="562"/>
      <c r="Q140" s="169" t="e">
        <f>Q125/Q22</f>
        <v>#REF!</v>
      </c>
      <c r="R140" s="169" t="e">
        <f t="shared" ref="R140:X140" si="21">R125/R22</f>
        <v>#REF!</v>
      </c>
      <c r="S140" s="169" t="e">
        <f t="shared" si="21"/>
        <v>#REF!</v>
      </c>
      <c r="T140" s="169" t="e">
        <f t="shared" si="21"/>
        <v>#REF!</v>
      </c>
      <c r="U140" s="169" t="e">
        <f t="shared" si="21"/>
        <v>#REF!</v>
      </c>
      <c r="V140" s="169" t="e">
        <f t="shared" si="21"/>
        <v>#REF!</v>
      </c>
      <c r="W140" s="169" t="e">
        <f t="shared" si="21"/>
        <v>#DIV/0!</v>
      </c>
      <c r="X140" s="169" t="e">
        <f t="shared" si="21"/>
        <v>#DIV/0!</v>
      </c>
      <c r="Y140" s="169" t="e">
        <f>Y125/Z22</f>
        <v>#REF!</v>
      </c>
      <c r="Z140" s="55"/>
      <c r="AB140" s="61"/>
    </row>
    <row r="141" spans="1:28" s="59" customFormat="1" ht="18.75" x14ac:dyDescent="0.3">
      <c r="A141" s="78"/>
      <c r="B141" s="167"/>
      <c r="C141" s="78"/>
      <c r="D141" s="78"/>
      <c r="E141" s="78"/>
      <c r="F141" s="78"/>
      <c r="G141" s="78"/>
      <c r="H141" s="78"/>
      <c r="I141" s="78"/>
      <c r="J141" s="168"/>
      <c r="K141" s="57"/>
      <c r="L141" s="166"/>
      <c r="M141" s="57"/>
      <c r="N141" s="562"/>
      <c r="O141" s="562"/>
      <c r="P141" s="562"/>
      <c r="Q141" s="170"/>
      <c r="R141" s="170"/>
      <c r="S141" s="170"/>
      <c r="T141" s="170"/>
      <c r="U141" s="170"/>
      <c r="V141" s="170"/>
      <c r="W141" s="170"/>
      <c r="X141" s="170"/>
      <c r="Y141" s="170"/>
      <c r="Z141" s="55"/>
      <c r="AB141" s="61"/>
    </row>
    <row r="142" spans="1:28" ht="21.75" customHeight="1" x14ac:dyDescent="0.3">
      <c r="A142" s="78"/>
      <c r="B142" s="171"/>
      <c r="C142" s="78"/>
      <c r="D142" s="78"/>
      <c r="E142" s="78"/>
      <c r="F142" s="78"/>
      <c r="G142" s="78"/>
      <c r="H142" s="78"/>
      <c r="I142" s="78"/>
      <c r="J142" s="78"/>
      <c r="K142" s="78"/>
      <c r="L142" s="166"/>
      <c r="M142" s="78"/>
      <c r="N142" s="562" t="s">
        <v>129</v>
      </c>
      <c r="O142" s="562"/>
      <c r="P142" s="562"/>
      <c r="Q142" s="111" t="e">
        <f>Q125-16*Q22</f>
        <v>#REF!</v>
      </c>
      <c r="R142" s="111" t="e">
        <f t="shared" ref="R142:X142" si="22">R125-16*R22</f>
        <v>#REF!</v>
      </c>
      <c r="S142" s="111" t="e">
        <f t="shared" si="22"/>
        <v>#REF!</v>
      </c>
      <c r="T142" s="111" t="e">
        <f t="shared" si="22"/>
        <v>#REF!</v>
      </c>
      <c r="U142" s="111" t="e">
        <f t="shared" si="22"/>
        <v>#REF!</v>
      </c>
      <c r="V142" s="111" t="e">
        <f t="shared" si="22"/>
        <v>#REF!</v>
      </c>
      <c r="W142" s="111">
        <f t="shared" si="22"/>
        <v>0</v>
      </c>
      <c r="X142" s="111">
        <f t="shared" si="22"/>
        <v>0</v>
      </c>
      <c r="Y142" s="111"/>
      <c r="Z142" s="55"/>
    </row>
    <row r="143" spans="1:28" ht="15.75" x14ac:dyDescent="0.25">
      <c r="A143" s="67"/>
      <c r="B143" s="74"/>
      <c r="C143" s="67"/>
      <c r="D143" s="67"/>
      <c r="E143" s="67"/>
      <c r="F143" s="67"/>
      <c r="G143" s="67"/>
      <c r="H143" s="67"/>
      <c r="I143" s="67"/>
      <c r="J143" s="67"/>
      <c r="K143" s="67"/>
      <c r="L143" s="71"/>
      <c r="M143" s="67"/>
      <c r="N143" s="75"/>
      <c r="O143" s="75"/>
      <c r="P143" s="72"/>
      <c r="Q143" s="72"/>
      <c r="R143" s="72"/>
      <c r="S143" s="72"/>
      <c r="T143" s="72"/>
      <c r="U143" s="72"/>
      <c r="V143" s="72"/>
      <c r="W143" s="72"/>
      <c r="X143" s="72"/>
      <c r="Y143" s="55"/>
      <c r="Z143" s="55"/>
    </row>
    <row r="144" spans="1:28" ht="15.75" x14ac:dyDescent="0.25">
      <c r="A144" s="67"/>
      <c r="B144" s="74"/>
      <c r="C144" s="67"/>
      <c r="D144" s="67"/>
      <c r="E144" s="67"/>
      <c r="F144" s="67"/>
      <c r="G144" s="67"/>
      <c r="H144" s="67"/>
      <c r="I144" s="67"/>
      <c r="J144" s="67"/>
      <c r="K144" s="67"/>
      <c r="L144" s="71"/>
      <c r="M144" s="67"/>
      <c r="N144" s="75"/>
      <c r="O144" s="75"/>
      <c r="P144" s="72"/>
      <c r="Q144" s="72"/>
      <c r="R144" s="72"/>
      <c r="S144" s="72"/>
      <c r="T144" s="72"/>
      <c r="U144" s="72"/>
      <c r="V144" s="72"/>
      <c r="W144" s="72"/>
      <c r="X144" s="72"/>
      <c r="Y144" s="55"/>
      <c r="Z144" s="55"/>
    </row>
    <row r="145" spans="1:26" ht="15.75" x14ac:dyDescent="0.25">
      <c r="A145" s="72"/>
      <c r="B145" s="75"/>
      <c r="C145" s="72"/>
      <c r="D145" s="72"/>
      <c r="E145" s="72"/>
      <c r="F145" s="72"/>
      <c r="G145" s="72"/>
      <c r="H145" s="72"/>
      <c r="I145" s="72"/>
      <c r="J145" s="72"/>
      <c r="K145" s="75"/>
      <c r="L145" s="71"/>
      <c r="M145" s="75"/>
      <c r="N145" s="75"/>
      <c r="O145" s="75"/>
      <c r="P145" s="72"/>
      <c r="Q145" s="72"/>
      <c r="R145" s="72"/>
      <c r="S145" s="72"/>
      <c r="T145" s="72"/>
      <c r="U145" s="72"/>
      <c r="V145" s="72"/>
      <c r="W145" s="72"/>
      <c r="X145" s="72"/>
      <c r="Y145" s="55"/>
      <c r="Z145" s="55"/>
    </row>
    <row r="146" spans="1:26" ht="15.75" x14ac:dyDescent="0.25">
      <c r="A146" s="72"/>
      <c r="B146" s="75"/>
      <c r="C146" s="72"/>
      <c r="D146" s="72"/>
      <c r="E146" s="72"/>
      <c r="F146" s="72"/>
      <c r="G146" s="72"/>
      <c r="H146" s="72"/>
      <c r="I146" s="72"/>
      <c r="J146" s="72"/>
      <c r="K146" s="75"/>
      <c r="L146" s="71"/>
      <c r="M146" s="75"/>
      <c r="N146" s="80"/>
      <c r="O146" s="80"/>
      <c r="P146" s="81"/>
      <c r="Q146" s="72"/>
      <c r="R146" s="72"/>
      <c r="S146" s="72"/>
      <c r="T146" s="72"/>
      <c r="U146" s="72"/>
      <c r="V146" s="72"/>
      <c r="W146" s="72"/>
      <c r="X146" s="72"/>
      <c r="Y146" s="55"/>
      <c r="Z146" s="55"/>
    </row>
    <row r="147" spans="1:26" ht="15.75" x14ac:dyDescent="0.25">
      <c r="A147" s="67"/>
      <c r="B147" s="74"/>
      <c r="C147" s="67"/>
      <c r="D147" s="67"/>
      <c r="E147" s="67"/>
      <c r="F147" s="67"/>
      <c r="G147" s="67"/>
      <c r="H147" s="67"/>
      <c r="I147" s="67"/>
      <c r="J147" s="67"/>
      <c r="K147" s="75"/>
      <c r="L147" s="71"/>
      <c r="M147" s="75"/>
      <c r="N147" s="80"/>
      <c r="O147" s="80"/>
      <c r="P147" s="81"/>
      <c r="Q147" s="76"/>
      <c r="R147" s="76"/>
      <c r="S147" s="76"/>
      <c r="T147" s="76"/>
      <c r="U147" s="76"/>
      <c r="V147" s="76"/>
      <c r="W147" s="76"/>
      <c r="X147" s="76"/>
      <c r="Y147" s="45"/>
      <c r="Z147" s="45"/>
    </row>
    <row r="148" spans="1:26" ht="18.75" x14ac:dyDescent="0.25">
      <c r="A148" s="76"/>
      <c r="B148" s="77"/>
      <c r="C148" s="78"/>
      <c r="D148" s="78"/>
      <c r="E148" s="78"/>
      <c r="F148" s="78"/>
      <c r="G148" s="78"/>
      <c r="H148" s="78"/>
      <c r="I148" s="78"/>
      <c r="J148" s="78"/>
      <c r="K148" s="79"/>
      <c r="L148" s="71"/>
      <c r="M148" s="79"/>
      <c r="N148" s="82"/>
      <c r="O148" s="82"/>
      <c r="P148" s="83"/>
      <c r="Q148" s="82"/>
      <c r="R148" s="82"/>
      <c r="S148" s="82"/>
      <c r="T148" s="82"/>
      <c r="U148" s="82"/>
      <c r="V148" s="82"/>
      <c r="W148" s="82"/>
      <c r="X148" s="82"/>
      <c r="Y148" s="62"/>
      <c r="Z148" s="62"/>
    </row>
    <row r="149" spans="1:26" x14ac:dyDescent="0.2">
      <c r="N149" s="80"/>
      <c r="O149" s="80"/>
      <c r="P149" s="81"/>
      <c r="Q149" s="80"/>
      <c r="R149" s="80"/>
      <c r="S149" s="80"/>
      <c r="T149" s="80"/>
      <c r="U149" s="80"/>
      <c r="V149" s="80"/>
      <c r="W149" s="80"/>
      <c r="X149" s="80"/>
    </row>
    <row r="155" spans="1:26" ht="14.45" customHeight="1" x14ac:dyDescent="0.2"/>
  </sheetData>
  <mergeCells count="54">
    <mergeCell ref="C23:J23"/>
    <mergeCell ref="A19:A22"/>
    <mergeCell ref="B19:B22"/>
    <mergeCell ref="C19:J19"/>
    <mergeCell ref="K19:P19"/>
    <mergeCell ref="M21:M22"/>
    <mergeCell ref="N21:P21"/>
    <mergeCell ref="Q19:X19"/>
    <mergeCell ref="C20:C22"/>
    <mergeCell ref="D20:D22"/>
    <mergeCell ref="E20:E22"/>
    <mergeCell ref="F20:F22"/>
    <mergeCell ref="G20:G22"/>
    <mergeCell ref="J20:J22"/>
    <mergeCell ref="K20:K22"/>
    <mergeCell ref="L20:L22"/>
    <mergeCell ref="M20:P20"/>
    <mergeCell ref="H20:H22"/>
    <mergeCell ref="I20:I22"/>
    <mergeCell ref="C35:J35"/>
    <mergeCell ref="C42:J42"/>
    <mergeCell ref="C44:J44"/>
    <mergeCell ref="C73:J73"/>
    <mergeCell ref="C102:J102"/>
    <mergeCell ref="C75:J75"/>
    <mergeCell ref="C84:J84"/>
    <mergeCell ref="C93:J93"/>
    <mergeCell ref="C111:J111"/>
    <mergeCell ref="C123:J123"/>
    <mergeCell ref="C124:J124"/>
    <mergeCell ref="N142:P142"/>
    <mergeCell ref="A129:L129"/>
    <mergeCell ref="N129:P129"/>
    <mergeCell ref="A130:L130"/>
    <mergeCell ref="N130:P130"/>
    <mergeCell ref="N140:P140"/>
    <mergeCell ref="A125:L125"/>
    <mergeCell ref="N125:P125"/>
    <mergeCell ref="J120:J121"/>
    <mergeCell ref="N141:P141"/>
    <mergeCell ref="A131:L131"/>
    <mergeCell ref="M125:M131"/>
    <mergeCell ref="N131:P131"/>
    <mergeCell ref="A126:L126"/>
    <mergeCell ref="N126:P126"/>
    <mergeCell ref="A127:L127"/>
    <mergeCell ref="N127:P127"/>
    <mergeCell ref="A128:L128"/>
    <mergeCell ref="N128:P128"/>
    <mergeCell ref="C120:C121"/>
    <mergeCell ref="E120:E121"/>
    <mergeCell ref="D120:D121"/>
    <mergeCell ref="F120:F121"/>
    <mergeCell ref="G120:G121"/>
  </mergeCells>
  <pageMargins left="0.62992125984251968" right="0.43307086614173229" top="0.74803149606299213" bottom="0.74803149606299213" header="0" footer="0"/>
  <pageSetup paperSize="9" scale="47" orientation="landscape" r:id="rId1"/>
  <headerFooter alignWithMargins="0"/>
  <rowBreaks count="3" manualBreakCount="3">
    <brk id="61" max="21" man="1"/>
    <brk id="136" max="21" man="1"/>
    <brk id="142" max="16383" man="1"/>
  </rowBreaks>
  <colBreaks count="2" manualBreakCount="2">
    <brk id="24" max="1048575" man="1"/>
    <brk id="2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6"/>
  <sheetViews>
    <sheetView view="pageBreakPreview" topLeftCell="A76" zoomScale="80" zoomScaleNormal="70" zoomScaleSheetLayoutView="80" workbookViewId="0">
      <selection activeCell="N56" sqref="N56"/>
    </sheetView>
  </sheetViews>
  <sheetFormatPr defaultRowHeight="15" x14ac:dyDescent="0.2"/>
  <cols>
    <col min="1" max="1" width="18.28515625" style="47" customWidth="1"/>
    <col min="2" max="2" width="47.85546875" style="63" customWidth="1"/>
    <col min="3" max="8" width="4.7109375" style="64" customWidth="1"/>
    <col min="9" max="11" width="4.7109375" style="64" hidden="1" customWidth="1"/>
    <col min="12" max="12" width="4.7109375" style="65" hidden="1" customWidth="1"/>
    <col min="13" max="13" width="9.42578125" style="47" customWidth="1"/>
    <col min="14" max="14" width="11.28515625" style="47" customWidth="1"/>
    <col min="15" max="15" width="7.28515625" style="47" customWidth="1"/>
    <col min="16" max="16" width="9" style="47" customWidth="1"/>
    <col min="17" max="17" width="7.85546875" style="47" customWidth="1"/>
    <col min="18" max="19" width="8.5703125" style="65" customWidth="1"/>
    <col min="20" max="20" width="7.42578125" style="65" customWidth="1"/>
    <col min="21" max="21" width="6.85546875" style="65" customWidth="1"/>
    <col min="22" max="22" width="15.5703125" style="65" customWidth="1"/>
    <col min="23" max="23" width="13" style="65" customWidth="1"/>
    <col min="24" max="24" width="14.42578125" style="47" customWidth="1"/>
    <col min="25" max="25" width="13.5703125" style="47" customWidth="1"/>
    <col min="26" max="26" width="14.42578125" style="47" customWidth="1"/>
    <col min="27" max="27" width="13.5703125" style="47" customWidth="1"/>
    <col min="28" max="31" width="10.7109375" style="47" hidden="1" customWidth="1"/>
    <col min="32" max="32" width="12.42578125" style="66" customWidth="1"/>
    <col min="33" max="33" width="9.28515625" style="66" bestFit="1" customWidth="1"/>
    <col min="34" max="34" width="19.42578125" style="46" customWidth="1"/>
    <col min="35" max="35" width="12.28515625" style="48" customWidth="1"/>
    <col min="36" max="16384" width="9.140625" style="46"/>
  </cols>
  <sheetData>
    <row r="1" spans="1:33" ht="20.25" x14ac:dyDescent="0.2">
      <c r="R1" s="116"/>
      <c r="S1" s="116"/>
      <c r="T1" s="116"/>
      <c r="U1" s="116"/>
    </row>
    <row r="2" spans="1:33" ht="20.25" x14ac:dyDescent="0.2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4"/>
      <c r="M2" s="41"/>
      <c r="N2" s="41"/>
      <c r="O2" s="41"/>
      <c r="P2" s="41"/>
      <c r="Q2" s="41"/>
      <c r="R2" s="117"/>
      <c r="S2" s="117"/>
      <c r="T2" s="117"/>
      <c r="U2" s="117"/>
      <c r="V2" s="44"/>
      <c r="W2" s="44"/>
      <c r="X2" s="41"/>
      <c r="Y2" s="123" t="s">
        <v>136</v>
      </c>
      <c r="Z2" s="41"/>
      <c r="AA2" s="41"/>
      <c r="AB2" s="41"/>
      <c r="AC2" s="41"/>
      <c r="AD2" s="41"/>
      <c r="AE2" s="41"/>
      <c r="AF2" s="45"/>
      <c r="AG2" s="45"/>
    </row>
    <row r="3" spans="1:33" ht="20.25" x14ac:dyDescent="0.2">
      <c r="A3" s="41"/>
      <c r="B3" s="42"/>
      <c r="C3" s="43"/>
      <c r="D3" s="43"/>
      <c r="E3" s="43"/>
      <c r="F3" s="43"/>
      <c r="G3" s="43"/>
      <c r="H3" s="43"/>
      <c r="I3" s="43"/>
      <c r="J3" s="43"/>
      <c r="K3" s="43"/>
      <c r="L3" s="44"/>
      <c r="M3" s="41"/>
      <c r="N3" s="41"/>
      <c r="O3" s="41"/>
      <c r="P3" s="41"/>
      <c r="Q3" s="41"/>
      <c r="R3" s="118"/>
      <c r="S3" s="118"/>
      <c r="T3" s="118"/>
      <c r="U3" s="118"/>
      <c r="V3" s="44"/>
      <c r="W3" s="44"/>
      <c r="X3" s="41"/>
      <c r="Y3" s="122" t="s">
        <v>170</v>
      </c>
      <c r="Z3" s="41"/>
      <c r="AA3" s="41"/>
      <c r="AB3" s="41"/>
      <c r="AC3" s="41"/>
      <c r="AD3" s="41"/>
      <c r="AE3" s="41"/>
      <c r="AF3" s="45"/>
      <c r="AG3" s="45"/>
    </row>
    <row r="4" spans="1:33" ht="19.5" x14ac:dyDescent="0.35">
      <c r="A4" s="124"/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22"/>
      <c r="M4" s="124"/>
      <c r="N4" s="172" t="s">
        <v>142</v>
      </c>
      <c r="O4" s="128"/>
      <c r="P4" s="124"/>
      <c r="Q4" s="124"/>
      <c r="R4" s="122"/>
      <c r="S4" s="122"/>
      <c r="T4" s="122"/>
      <c r="U4" s="122"/>
      <c r="V4" s="122"/>
      <c r="W4" s="122"/>
      <c r="X4" s="124"/>
      <c r="Y4" s="128"/>
      <c r="Z4" s="124"/>
      <c r="AA4" s="124"/>
      <c r="AB4" s="124"/>
      <c r="AC4" s="124"/>
      <c r="AD4" s="124"/>
      <c r="AE4" s="124"/>
      <c r="AF4" s="129"/>
      <c r="AG4" s="45"/>
    </row>
    <row r="5" spans="1:33" ht="18.75" x14ac:dyDescent="0.3">
      <c r="A5" s="124"/>
      <c r="B5" s="125"/>
      <c r="C5" s="126"/>
      <c r="D5" s="126"/>
      <c r="E5" s="126"/>
      <c r="F5" s="126"/>
      <c r="G5" s="126"/>
      <c r="H5" s="126"/>
      <c r="I5" s="126"/>
      <c r="J5" s="126"/>
      <c r="K5" s="126"/>
      <c r="L5" s="122"/>
      <c r="M5" s="124"/>
      <c r="N5" s="130" t="s">
        <v>55</v>
      </c>
      <c r="O5" s="128"/>
      <c r="P5" s="124"/>
      <c r="Q5" s="124"/>
      <c r="R5" s="122"/>
      <c r="S5" s="122"/>
      <c r="T5" s="122"/>
      <c r="U5" s="122"/>
      <c r="V5" s="122"/>
      <c r="W5" s="122"/>
      <c r="X5" s="124"/>
      <c r="Y5" s="122" t="s">
        <v>171</v>
      </c>
      <c r="Z5" s="124"/>
      <c r="AA5" s="124"/>
      <c r="AB5" s="124"/>
      <c r="AC5" s="124"/>
      <c r="AD5" s="124"/>
      <c r="AE5" s="124"/>
      <c r="AF5" s="129"/>
      <c r="AG5" s="45"/>
    </row>
    <row r="6" spans="1:33" ht="18.75" x14ac:dyDescent="0.3">
      <c r="A6" s="124"/>
      <c r="B6" s="125"/>
      <c r="C6" s="126"/>
      <c r="D6" s="126"/>
      <c r="E6" s="126"/>
      <c r="F6" s="126"/>
      <c r="G6" s="126"/>
      <c r="H6" s="126"/>
      <c r="I6" s="126"/>
      <c r="J6" s="126"/>
      <c r="K6" s="126"/>
      <c r="L6" s="122"/>
      <c r="M6" s="124"/>
      <c r="N6" s="130"/>
      <c r="O6" s="128"/>
      <c r="P6" s="124"/>
      <c r="Q6" s="124"/>
      <c r="R6" s="122"/>
      <c r="S6" s="122"/>
      <c r="T6" s="122"/>
      <c r="U6" s="122"/>
      <c r="V6" s="122"/>
      <c r="W6" s="122"/>
      <c r="X6" s="124"/>
      <c r="Y6" s="122" t="s">
        <v>137</v>
      </c>
      <c r="Z6" s="124"/>
      <c r="AA6" s="124"/>
      <c r="AB6" s="124"/>
      <c r="AC6" s="124"/>
      <c r="AD6" s="124"/>
      <c r="AE6" s="124"/>
      <c r="AF6" s="129"/>
      <c r="AG6" s="45"/>
    </row>
    <row r="7" spans="1:33" ht="18.75" x14ac:dyDescent="0.3">
      <c r="A7" s="124"/>
      <c r="B7" s="125"/>
      <c r="C7" s="126"/>
      <c r="D7" s="126"/>
      <c r="E7" s="126"/>
      <c r="F7" s="126"/>
      <c r="G7" s="126"/>
      <c r="H7" s="126"/>
      <c r="I7" s="126"/>
      <c r="J7" s="126"/>
      <c r="K7" s="126"/>
      <c r="L7" s="122"/>
      <c r="M7" s="124"/>
      <c r="N7" s="209" t="s">
        <v>247</v>
      </c>
      <c r="O7" s="128"/>
      <c r="P7" s="124"/>
      <c r="Q7" s="124"/>
      <c r="R7" s="122"/>
      <c r="S7" s="122"/>
      <c r="T7" s="122"/>
      <c r="U7" s="122"/>
      <c r="V7" s="122"/>
      <c r="W7" s="122"/>
      <c r="X7" s="124"/>
      <c r="Y7" s="124"/>
      <c r="Z7" s="124"/>
      <c r="AA7" s="124"/>
      <c r="AB7" s="124"/>
      <c r="AC7" s="124"/>
      <c r="AD7" s="124"/>
      <c r="AE7" s="124"/>
      <c r="AF7" s="129"/>
      <c r="AG7" s="45"/>
    </row>
    <row r="8" spans="1:33" ht="18.75" x14ac:dyDescent="0.3">
      <c r="A8" s="124"/>
      <c r="B8" s="125"/>
      <c r="C8" s="126"/>
      <c r="D8" s="126"/>
      <c r="E8" s="126"/>
      <c r="F8" s="126"/>
      <c r="G8" s="126"/>
      <c r="H8" s="126"/>
      <c r="I8" s="126"/>
      <c r="J8" s="126"/>
      <c r="K8" s="126"/>
      <c r="L8" s="122"/>
      <c r="M8" s="124"/>
      <c r="N8" s="130"/>
      <c r="O8" s="128"/>
      <c r="P8" s="124"/>
      <c r="Q8" s="124"/>
      <c r="R8" s="122"/>
      <c r="S8" s="122"/>
      <c r="T8" s="122"/>
      <c r="U8" s="122"/>
      <c r="V8" s="122"/>
      <c r="W8" s="122"/>
      <c r="X8" s="124"/>
      <c r="Y8" s="124"/>
      <c r="Z8" s="124"/>
      <c r="AA8" s="124"/>
      <c r="AB8" s="124"/>
      <c r="AC8" s="124"/>
      <c r="AD8" s="124"/>
      <c r="AE8" s="124"/>
      <c r="AF8" s="129"/>
      <c r="AG8" s="45"/>
    </row>
    <row r="9" spans="1:33" ht="18.75" x14ac:dyDescent="0.3">
      <c r="A9" s="124"/>
      <c r="B9" s="125"/>
      <c r="C9" s="126"/>
      <c r="D9" s="126"/>
      <c r="E9" s="126"/>
      <c r="F9" s="126"/>
      <c r="G9" s="126"/>
      <c r="H9" s="126"/>
      <c r="I9" s="126"/>
      <c r="J9" s="126"/>
      <c r="K9" s="126"/>
      <c r="L9" s="122"/>
      <c r="M9" s="124"/>
      <c r="N9" s="130" t="s">
        <v>143</v>
      </c>
      <c r="O9" s="128"/>
      <c r="P9" s="124"/>
      <c r="Q9" s="124"/>
      <c r="R9" s="122"/>
      <c r="S9" s="122"/>
      <c r="T9" s="122"/>
      <c r="U9" s="122"/>
      <c r="V9" s="122"/>
      <c r="W9" s="122"/>
      <c r="X9" s="124"/>
      <c r="Y9" s="124"/>
      <c r="Z9" s="124"/>
      <c r="AA9" s="124"/>
      <c r="AB9" s="124"/>
      <c r="AC9" s="124"/>
      <c r="AD9" s="124"/>
      <c r="AE9" s="124"/>
      <c r="AF9" s="129"/>
      <c r="AG9" s="45"/>
    </row>
    <row r="10" spans="1:33" ht="18.75" x14ac:dyDescent="0.3">
      <c r="A10" s="124"/>
      <c r="B10" s="125"/>
      <c r="C10" s="126"/>
      <c r="D10" s="126"/>
      <c r="E10" s="126"/>
      <c r="F10" s="126"/>
      <c r="G10" s="126"/>
      <c r="H10" s="126"/>
      <c r="I10" s="126"/>
      <c r="J10" s="126"/>
      <c r="K10" s="126"/>
      <c r="L10" s="122"/>
      <c r="M10" s="124"/>
      <c r="N10" s="130"/>
      <c r="O10" s="128"/>
      <c r="P10" s="124"/>
      <c r="Q10" s="124"/>
      <c r="R10" s="122"/>
      <c r="S10" s="122"/>
      <c r="T10" s="122"/>
      <c r="U10" s="122"/>
      <c r="V10" s="122"/>
      <c r="W10" s="122"/>
      <c r="X10" s="124"/>
      <c r="Y10" s="124"/>
      <c r="Z10" s="124"/>
      <c r="AA10" s="124"/>
      <c r="AB10" s="124"/>
      <c r="AC10" s="124"/>
      <c r="AD10" s="124"/>
      <c r="AE10" s="124"/>
      <c r="AF10" s="129"/>
      <c r="AG10" s="45"/>
    </row>
    <row r="11" spans="1:33" ht="18.75" x14ac:dyDescent="0.3">
      <c r="A11" s="124"/>
      <c r="B11" s="125"/>
      <c r="C11" s="126"/>
      <c r="D11" s="126"/>
      <c r="E11" s="126"/>
      <c r="F11" s="126"/>
      <c r="G11" s="126"/>
      <c r="H11" s="126"/>
      <c r="I11" s="126"/>
      <c r="J11" s="126"/>
      <c r="K11" s="126"/>
      <c r="L11" s="122"/>
      <c r="M11" s="124"/>
      <c r="N11" s="130"/>
      <c r="O11" s="128"/>
      <c r="P11" s="124"/>
      <c r="Q11" s="124"/>
      <c r="R11" s="122"/>
      <c r="S11" s="122"/>
      <c r="T11" s="122"/>
      <c r="U11" s="122"/>
      <c r="V11" s="122"/>
      <c r="W11" s="122"/>
      <c r="X11" s="124"/>
      <c r="Y11" s="124"/>
      <c r="Z11" s="124"/>
      <c r="AA11" s="124"/>
      <c r="AB11" s="124"/>
      <c r="AC11" s="124"/>
      <c r="AD11" s="124"/>
      <c r="AE11" s="124"/>
      <c r="AF11" s="129"/>
      <c r="AG11" s="45"/>
    </row>
    <row r="12" spans="1:33" ht="18.75" x14ac:dyDescent="0.3">
      <c r="A12" s="124"/>
      <c r="B12" s="125"/>
      <c r="C12" s="126"/>
      <c r="D12" s="126"/>
      <c r="E12" s="126"/>
      <c r="F12" s="126"/>
      <c r="G12" s="126"/>
      <c r="H12" s="126"/>
      <c r="I12" s="126"/>
      <c r="J12" s="126"/>
      <c r="K12" s="126"/>
      <c r="L12" s="122"/>
      <c r="M12" s="124"/>
      <c r="N12" s="130" t="s">
        <v>209</v>
      </c>
      <c r="O12" s="128"/>
      <c r="P12" s="124"/>
      <c r="Q12" s="124"/>
      <c r="R12" s="122"/>
      <c r="S12" s="122"/>
      <c r="T12" s="122"/>
      <c r="U12" s="122"/>
      <c r="V12" s="122"/>
      <c r="W12" s="122"/>
      <c r="X12" s="124"/>
      <c r="Y12" s="124"/>
      <c r="Z12" s="124"/>
      <c r="AA12" s="124"/>
      <c r="AB12" s="124"/>
      <c r="AC12" s="124"/>
      <c r="AD12" s="124"/>
      <c r="AE12" s="124"/>
      <c r="AF12" s="129"/>
      <c r="AG12" s="45"/>
    </row>
    <row r="13" spans="1:33" ht="18.75" x14ac:dyDescent="0.3">
      <c r="A13" s="124"/>
      <c r="B13" s="125"/>
      <c r="C13" s="126"/>
      <c r="D13" s="126"/>
      <c r="E13" s="126"/>
      <c r="F13" s="126"/>
      <c r="G13" s="126"/>
      <c r="H13" s="126"/>
      <c r="I13" s="126"/>
      <c r="J13" s="126"/>
      <c r="K13" s="126"/>
      <c r="L13" s="122"/>
      <c r="M13" s="124"/>
      <c r="N13" s="130"/>
      <c r="O13" s="128"/>
      <c r="P13" s="124"/>
      <c r="Q13" s="124"/>
      <c r="R13" s="122"/>
      <c r="S13" s="122"/>
      <c r="T13" s="122"/>
      <c r="U13" s="122"/>
      <c r="V13" s="122"/>
      <c r="W13" s="122"/>
      <c r="X13" s="124"/>
      <c r="Y13" s="124"/>
      <c r="Z13" s="124"/>
      <c r="AA13" s="124"/>
      <c r="AB13" s="124"/>
      <c r="AC13" s="124"/>
      <c r="AD13" s="124"/>
      <c r="AE13" s="124"/>
      <c r="AF13" s="129"/>
      <c r="AG13" s="45"/>
    </row>
    <row r="14" spans="1:33" ht="18.75" x14ac:dyDescent="0.3">
      <c r="A14" s="124"/>
      <c r="B14" s="125"/>
      <c r="C14" s="126"/>
      <c r="D14" s="126"/>
      <c r="E14" s="126"/>
      <c r="F14" s="126"/>
      <c r="G14" s="126"/>
      <c r="H14" s="126"/>
      <c r="I14" s="126"/>
      <c r="J14" s="126"/>
      <c r="K14" s="126"/>
      <c r="L14" s="122"/>
      <c r="M14" s="124"/>
      <c r="N14" s="130" t="s">
        <v>179</v>
      </c>
      <c r="O14" s="128"/>
      <c r="P14" s="124"/>
      <c r="Q14" s="124"/>
      <c r="R14" s="122"/>
      <c r="S14" s="122"/>
      <c r="T14" s="122"/>
      <c r="U14" s="122"/>
      <c r="V14" s="122"/>
      <c r="W14" s="122"/>
      <c r="X14" s="124"/>
      <c r="Y14" s="124"/>
      <c r="Z14" s="124"/>
      <c r="AA14" s="124"/>
      <c r="AB14" s="124"/>
      <c r="AC14" s="124"/>
      <c r="AD14" s="124"/>
      <c r="AE14" s="124"/>
      <c r="AF14" s="129"/>
      <c r="AG14" s="45"/>
    </row>
    <row r="15" spans="1:33" ht="18.75" x14ac:dyDescent="0.3">
      <c r="A15" s="124"/>
      <c r="B15" s="125"/>
      <c r="C15" s="126"/>
      <c r="D15" s="126"/>
      <c r="E15" s="126"/>
      <c r="F15" s="126"/>
      <c r="G15" s="126"/>
      <c r="H15" s="126"/>
      <c r="I15" s="126"/>
      <c r="J15" s="126"/>
      <c r="K15" s="126"/>
      <c r="L15" s="122"/>
      <c r="M15" s="124"/>
      <c r="N15" s="130" t="s">
        <v>56</v>
      </c>
      <c r="O15" s="128"/>
      <c r="P15" s="124"/>
      <c r="Q15" s="124"/>
      <c r="R15" s="122"/>
      <c r="S15" s="122"/>
      <c r="T15" s="122"/>
      <c r="U15" s="122"/>
      <c r="V15" s="122"/>
      <c r="W15" s="122"/>
      <c r="X15" s="124"/>
      <c r="Y15" s="124"/>
      <c r="Z15" s="124"/>
      <c r="AA15" s="124"/>
      <c r="AB15" s="124"/>
      <c r="AC15" s="124"/>
      <c r="AD15" s="124"/>
      <c r="AE15" s="124"/>
      <c r="AF15" s="129"/>
      <c r="AG15" s="45"/>
    </row>
    <row r="16" spans="1:33" ht="18.75" x14ac:dyDescent="0.3">
      <c r="A16" s="124"/>
      <c r="B16" s="125"/>
      <c r="C16" s="126"/>
      <c r="D16" s="126"/>
      <c r="E16" s="126"/>
      <c r="F16" s="126"/>
      <c r="G16" s="126"/>
      <c r="H16" s="126"/>
      <c r="I16" s="126"/>
      <c r="J16" s="126"/>
      <c r="K16" s="126"/>
      <c r="L16" s="122"/>
      <c r="M16" s="124"/>
      <c r="N16" s="130" t="s">
        <v>248</v>
      </c>
      <c r="O16" s="128"/>
      <c r="P16" s="124"/>
      <c r="Q16" s="124"/>
      <c r="R16" s="122"/>
      <c r="S16" s="122"/>
      <c r="T16" s="122"/>
      <c r="U16" s="122"/>
      <c r="V16" s="122"/>
      <c r="W16" s="122"/>
      <c r="X16" s="124"/>
      <c r="Y16" s="124"/>
      <c r="Z16" s="124"/>
      <c r="AA16" s="124"/>
      <c r="AB16" s="124"/>
      <c r="AC16" s="124"/>
      <c r="AD16" s="124"/>
      <c r="AE16" s="124"/>
      <c r="AF16" s="129"/>
      <c r="AG16" s="45"/>
    </row>
    <row r="17" spans="1:35" ht="18.75" x14ac:dyDescent="0.2">
      <c r="A17" s="124"/>
      <c r="B17" s="125"/>
      <c r="C17" s="126"/>
      <c r="D17" s="126"/>
      <c r="E17" s="126"/>
      <c r="F17" s="126"/>
      <c r="G17" s="126"/>
      <c r="H17" s="126"/>
      <c r="I17" s="126"/>
      <c r="J17" s="126"/>
      <c r="K17" s="126"/>
      <c r="L17" s="122"/>
      <c r="M17" s="124"/>
      <c r="N17" s="124"/>
      <c r="O17" s="124"/>
      <c r="P17" s="124"/>
      <c r="Q17" s="124"/>
      <c r="R17" s="122"/>
      <c r="S17" s="122"/>
      <c r="T17" s="122"/>
      <c r="U17" s="122"/>
      <c r="V17" s="122"/>
      <c r="W17" s="122"/>
      <c r="X17" s="124"/>
      <c r="Y17" s="124"/>
      <c r="Z17" s="124"/>
      <c r="AA17" s="124"/>
      <c r="AB17" s="124"/>
      <c r="AC17" s="124"/>
      <c r="AD17" s="124"/>
      <c r="AE17" s="124"/>
      <c r="AF17" s="129"/>
      <c r="AG17" s="45"/>
    </row>
    <row r="18" spans="1:35" ht="55.5" customHeight="1" x14ac:dyDescent="0.2">
      <c r="A18" s="571" t="s">
        <v>54</v>
      </c>
      <c r="B18" s="579" t="s">
        <v>174</v>
      </c>
      <c r="C18" s="571" t="s">
        <v>84</v>
      </c>
      <c r="D18" s="571"/>
      <c r="E18" s="571"/>
      <c r="F18" s="571"/>
      <c r="G18" s="571"/>
      <c r="H18" s="571"/>
      <c r="I18" s="571"/>
      <c r="J18" s="571"/>
      <c r="K18" s="571"/>
      <c r="L18" s="571"/>
      <c r="M18" s="574" t="s">
        <v>175</v>
      </c>
      <c r="N18" s="576" t="s">
        <v>195</v>
      </c>
      <c r="O18" s="577"/>
      <c r="P18" s="577"/>
      <c r="Q18" s="577"/>
      <c r="R18" s="577"/>
      <c r="S18" s="577"/>
      <c r="T18" s="577"/>
      <c r="U18" s="577"/>
      <c r="V18" s="576" t="s">
        <v>95</v>
      </c>
      <c r="W18" s="577"/>
      <c r="X18" s="577"/>
      <c r="Y18" s="577"/>
      <c r="Z18" s="577"/>
      <c r="AA18" s="577"/>
      <c r="AB18" s="577"/>
      <c r="AC18" s="577"/>
      <c r="AD18" s="577"/>
      <c r="AE18" s="578"/>
      <c r="AF18" s="132"/>
      <c r="AG18" s="50"/>
    </row>
    <row r="19" spans="1:35" ht="25.15" customHeight="1" x14ac:dyDescent="0.2">
      <c r="A19" s="571"/>
      <c r="B19" s="580"/>
      <c r="C19" s="575">
        <v>1</v>
      </c>
      <c r="D19" s="575">
        <v>2</v>
      </c>
      <c r="E19" s="575">
        <v>3</v>
      </c>
      <c r="F19" s="575">
        <v>4</v>
      </c>
      <c r="G19" s="575">
        <v>5</v>
      </c>
      <c r="H19" s="575">
        <v>6</v>
      </c>
      <c r="I19" s="575">
        <v>7</v>
      </c>
      <c r="J19" s="575">
        <v>8</v>
      </c>
      <c r="K19" s="575">
        <v>9</v>
      </c>
      <c r="L19" s="575">
        <v>10</v>
      </c>
      <c r="M19" s="574"/>
      <c r="N19" s="574" t="s">
        <v>87</v>
      </c>
      <c r="O19" s="576" t="s">
        <v>196</v>
      </c>
      <c r="P19" s="577"/>
      <c r="Q19" s="577"/>
      <c r="R19" s="577"/>
      <c r="S19" s="577"/>
      <c r="T19" s="577"/>
      <c r="U19" s="578"/>
      <c r="V19" s="573" t="s">
        <v>189</v>
      </c>
      <c r="W19" s="573"/>
      <c r="X19" s="573" t="s">
        <v>190</v>
      </c>
      <c r="Y19" s="573"/>
      <c r="Z19" s="573" t="s">
        <v>191</v>
      </c>
      <c r="AA19" s="573"/>
      <c r="AB19" s="573" t="s">
        <v>192</v>
      </c>
      <c r="AC19" s="573"/>
      <c r="AD19" s="573" t="s">
        <v>204</v>
      </c>
      <c r="AE19" s="573"/>
      <c r="AF19" s="132"/>
      <c r="AG19" s="50"/>
    </row>
    <row r="20" spans="1:35" ht="34.9" customHeight="1" x14ac:dyDescent="0.2">
      <c r="A20" s="571"/>
      <c r="B20" s="580"/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4"/>
      <c r="N20" s="574"/>
      <c r="O20" s="590" t="s">
        <v>187</v>
      </c>
      <c r="P20" s="591"/>
      <c r="Q20" s="591"/>
      <c r="R20" s="592"/>
      <c r="S20" s="595" t="s">
        <v>184</v>
      </c>
      <c r="T20" s="595" t="s">
        <v>185</v>
      </c>
      <c r="U20" s="595" t="s">
        <v>4</v>
      </c>
      <c r="V20" s="134" t="s">
        <v>88</v>
      </c>
      <c r="W20" s="134" t="s">
        <v>89</v>
      </c>
      <c r="X20" s="134" t="s">
        <v>90</v>
      </c>
      <c r="Y20" s="134" t="s">
        <v>91</v>
      </c>
      <c r="Z20" s="134" t="s">
        <v>92</v>
      </c>
      <c r="AA20" s="121" t="s">
        <v>93</v>
      </c>
      <c r="AB20" s="134" t="s">
        <v>102</v>
      </c>
      <c r="AC20" s="121" t="s">
        <v>103</v>
      </c>
      <c r="AD20" s="134" t="s">
        <v>202</v>
      </c>
      <c r="AE20" s="121" t="s">
        <v>203</v>
      </c>
      <c r="AF20" s="132"/>
      <c r="AG20" s="50"/>
    </row>
    <row r="21" spans="1:35" ht="38.450000000000003" customHeight="1" x14ac:dyDescent="0.2">
      <c r="A21" s="571"/>
      <c r="B21" s="580"/>
      <c r="C21" s="572"/>
      <c r="D21" s="572"/>
      <c r="E21" s="572"/>
      <c r="F21" s="572"/>
      <c r="G21" s="572"/>
      <c r="H21" s="572"/>
      <c r="I21" s="572"/>
      <c r="J21" s="572"/>
      <c r="K21" s="572"/>
      <c r="L21" s="572"/>
      <c r="M21" s="574"/>
      <c r="N21" s="574"/>
      <c r="O21" s="574" t="s">
        <v>177</v>
      </c>
      <c r="P21" s="593" t="s">
        <v>188</v>
      </c>
      <c r="Q21" s="594"/>
      <c r="R21" s="594"/>
      <c r="S21" s="596"/>
      <c r="T21" s="596"/>
      <c r="U21" s="596"/>
      <c r="V21" s="121" t="s">
        <v>94</v>
      </c>
      <c r="W21" s="121" t="s">
        <v>94</v>
      </c>
      <c r="X21" s="121" t="s">
        <v>94</v>
      </c>
      <c r="Y21" s="121" t="s">
        <v>94</v>
      </c>
      <c r="Z21" s="121" t="s">
        <v>94</v>
      </c>
      <c r="AA21" s="121" t="s">
        <v>94</v>
      </c>
      <c r="AB21" s="121" t="s">
        <v>94</v>
      </c>
      <c r="AC21" s="121" t="s">
        <v>94</v>
      </c>
      <c r="AD21" s="121" t="s">
        <v>94</v>
      </c>
      <c r="AE21" s="121" t="s">
        <v>94</v>
      </c>
      <c r="AF21" s="132"/>
      <c r="AG21" s="50"/>
    </row>
    <row r="22" spans="1:35" ht="112.5" x14ac:dyDescent="0.2">
      <c r="A22" s="571"/>
      <c r="B22" s="581"/>
      <c r="C22" s="573"/>
      <c r="D22" s="573"/>
      <c r="E22" s="573"/>
      <c r="F22" s="573"/>
      <c r="G22" s="573"/>
      <c r="H22" s="573"/>
      <c r="I22" s="573"/>
      <c r="J22" s="573"/>
      <c r="K22" s="573"/>
      <c r="L22" s="573"/>
      <c r="M22" s="574"/>
      <c r="N22" s="574"/>
      <c r="O22" s="574"/>
      <c r="P22" s="210" t="s">
        <v>182</v>
      </c>
      <c r="Q22" s="206" t="s">
        <v>194</v>
      </c>
      <c r="R22" s="206" t="s">
        <v>48</v>
      </c>
      <c r="S22" s="597"/>
      <c r="T22" s="597"/>
      <c r="U22" s="597"/>
      <c r="V22" s="115">
        <v>17</v>
      </c>
      <c r="W22" s="115">
        <v>22</v>
      </c>
      <c r="X22" s="135">
        <v>16</v>
      </c>
      <c r="Y22" s="135">
        <v>23</v>
      </c>
      <c r="Z22" s="135">
        <v>16</v>
      </c>
      <c r="AA22" s="136">
        <v>14</v>
      </c>
      <c r="AB22" s="135">
        <f>'УП (11 кл.)'!X22</f>
        <v>0</v>
      </c>
      <c r="AC22" s="135">
        <f>'УП (11 кл.)'!Y22</f>
        <v>0</v>
      </c>
      <c r="AD22" s="135">
        <f>'УП (11 кл.)'!Z22</f>
        <v>0</v>
      </c>
      <c r="AE22" s="136">
        <f>'УП (11 кл.)'!AA22</f>
        <v>0</v>
      </c>
      <c r="AF22" s="137" t="s">
        <v>101</v>
      </c>
      <c r="AG22" s="96">
        <f>X22+Y22+Z22+AA22+AD22+AE22+W22+V22</f>
        <v>108</v>
      </c>
      <c r="AH22" s="313" t="s">
        <v>100</v>
      </c>
      <c r="AI22" s="51"/>
    </row>
    <row r="23" spans="1:35" ht="31.5" customHeight="1" x14ac:dyDescent="0.2">
      <c r="A23" s="121" t="s">
        <v>172</v>
      </c>
      <c r="B23" s="200" t="s">
        <v>249</v>
      </c>
      <c r="C23" s="576"/>
      <c r="D23" s="577"/>
      <c r="E23" s="577"/>
      <c r="F23" s="577"/>
      <c r="G23" s="577"/>
      <c r="H23" s="577"/>
      <c r="I23" s="577"/>
      <c r="J23" s="577"/>
      <c r="K23" s="577"/>
      <c r="L23" s="578"/>
      <c r="M23" s="121">
        <f>M24+M34+M38</f>
        <v>1476</v>
      </c>
      <c r="N23" s="121">
        <f>N24+N34+N38</f>
        <v>0</v>
      </c>
      <c r="O23" s="121">
        <f>O24+O34+O38</f>
        <v>1404</v>
      </c>
      <c r="P23" s="121">
        <f>P24+P34+P38</f>
        <v>971</v>
      </c>
      <c r="Q23" s="121">
        <f>Q24+Q34+Q38</f>
        <v>433</v>
      </c>
      <c r="R23" s="121">
        <v>20</v>
      </c>
      <c r="S23" s="115"/>
      <c r="T23" s="115">
        <f>T24+T34+T38</f>
        <v>42</v>
      </c>
      <c r="U23" s="115">
        <f>U24+U34+U38</f>
        <v>30</v>
      </c>
      <c r="V23" s="115"/>
      <c r="W23" s="115"/>
      <c r="X23" s="135"/>
      <c r="Y23" s="135"/>
      <c r="Z23" s="135"/>
      <c r="AA23" s="136"/>
      <c r="AB23" s="135"/>
      <c r="AC23" s="135"/>
      <c r="AD23" s="135"/>
      <c r="AE23" s="136"/>
      <c r="AF23" s="137"/>
      <c r="AG23" s="312"/>
      <c r="AH23" s="313"/>
      <c r="AI23" s="51"/>
    </row>
    <row r="24" spans="1:35" s="189" customFormat="1" ht="42.75" customHeight="1" x14ac:dyDescent="0.25">
      <c r="A24" s="121" t="s">
        <v>157</v>
      </c>
      <c r="B24" s="173" t="s">
        <v>151</v>
      </c>
      <c r="C24" s="576"/>
      <c r="D24" s="577"/>
      <c r="E24" s="577"/>
      <c r="F24" s="577"/>
      <c r="G24" s="577"/>
      <c r="H24" s="577"/>
      <c r="I24" s="577"/>
      <c r="J24" s="577"/>
      <c r="K24" s="577"/>
      <c r="L24" s="578"/>
      <c r="M24" s="121">
        <f>SUM(M25:M33)</f>
        <v>916</v>
      </c>
      <c r="N24" s="121">
        <f>SUM(N25:N33)</f>
        <v>0</v>
      </c>
      <c r="O24" s="121">
        <f>SUM(O25:O33)</f>
        <v>844</v>
      </c>
      <c r="P24" s="121">
        <f>SUM(P25:P33)</f>
        <v>537</v>
      </c>
      <c r="Q24" s="121">
        <f>SUM(Q25:Q33)</f>
        <v>307</v>
      </c>
      <c r="R24" s="121"/>
      <c r="S24" s="115"/>
      <c r="T24" s="115">
        <f>SUM(T25:T33)+R33</f>
        <v>42</v>
      </c>
      <c r="U24" s="115">
        <f>SUM(U25:U33)</f>
        <v>30</v>
      </c>
      <c r="V24" s="115"/>
      <c r="W24" s="115"/>
      <c r="X24" s="135"/>
      <c r="Y24" s="135"/>
      <c r="Z24" s="135"/>
      <c r="AA24" s="136"/>
      <c r="AB24" s="135"/>
      <c r="AC24" s="135"/>
      <c r="AD24" s="135"/>
      <c r="AE24" s="136"/>
      <c r="AF24" s="57">
        <f>SUM(V24:AE24)</f>
        <v>0</v>
      </c>
      <c r="AG24" s="315">
        <f>O24</f>
        <v>844</v>
      </c>
      <c r="AH24" s="187"/>
      <c r="AI24" s="188"/>
    </row>
    <row r="25" spans="1:35" s="189" customFormat="1" ht="19.899999999999999" customHeight="1" x14ac:dyDescent="0.25">
      <c r="A25" s="140" t="s">
        <v>158</v>
      </c>
      <c r="B25" s="141" t="s">
        <v>250</v>
      </c>
      <c r="C25" s="140"/>
      <c r="D25" s="140" t="s">
        <v>205</v>
      </c>
      <c r="E25" s="121"/>
      <c r="F25" s="121"/>
      <c r="G25" s="121"/>
      <c r="H25" s="121"/>
      <c r="I25" s="121"/>
      <c r="J25" s="121"/>
      <c r="K25" s="121"/>
      <c r="L25" s="121"/>
      <c r="M25" s="140">
        <v>90</v>
      </c>
      <c r="N25" s="140">
        <v>0</v>
      </c>
      <c r="O25" s="140">
        <v>78</v>
      </c>
      <c r="P25" s="140"/>
      <c r="Q25" s="140">
        <v>78</v>
      </c>
      <c r="R25" s="140"/>
      <c r="S25" s="202"/>
      <c r="T25" s="202">
        <v>2</v>
      </c>
      <c r="U25" s="202">
        <v>10</v>
      </c>
      <c r="V25" s="202">
        <v>34</v>
      </c>
      <c r="W25" s="202">
        <v>44</v>
      </c>
      <c r="X25" s="319"/>
      <c r="Y25" s="319"/>
      <c r="Z25" s="319"/>
      <c r="AA25" s="320"/>
      <c r="AB25" s="135"/>
      <c r="AC25" s="135"/>
      <c r="AD25" s="135"/>
      <c r="AE25" s="136"/>
      <c r="AF25" s="57">
        <f t="shared" ref="AF25:AF60" si="0">SUM(V25:AE25)</f>
        <v>78</v>
      </c>
      <c r="AG25" s="315">
        <f t="shared" ref="AG25:AG61" si="1">O25</f>
        <v>78</v>
      </c>
      <c r="AH25" s="187"/>
      <c r="AI25" s="188"/>
    </row>
    <row r="26" spans="1:35" s="189" customFormat="1" ht="19.899999999999999" customHeight="1" x14ac:dyDescent="0.25">
      <c r="A26" s="140" t="s">
        <v>159</v>
      </c>
      <c r="B26" s="141" t="s">
        <v>251</v>
      </c>
      <c r="C26" s="140"/>
      <c r="D26" s="140" t="s">
        <v>258</v>
      </c>
      <c r="E26" s="121"/>
      <c r="F26" s="121"/>
      <c r="G26" s="121"/>
      <c r="H26" s="121"/>
      <c r="I26" s="121"/>
      <c r="J26" s="121"/>
      <c r="K26" s="121"/>
      <c r="L26" s="121"/>
      <c r="M26" s="140">
        <v>117</v>
      </c>
      <c r="N26" s="140">
        <v>0</v>
      </c>
      <c r="O26" s="140">
        <v>117</v>
      </c>
      <c r="P26" s="140">
        <v>117</v>
      </c>
      <c r="Q26" s="140"/>
      <c r="R26" s="140"/>
      <c r="S26" s="202"/>
      <c r="T26" s="202">
        <v>0</v>
      </c>
      <c r="U26" s="202">
        <f>IF(OR(C26="Э",D26="Э",E26="Э",F26="Э",G26="Э",H26="Э",I26="Э",J26="Э",K26="Э",L26="Э"),6,0)</f>
        <v>0</v>
      </c>
      <c r="V26" s="202">
        <v>40</v>
      </c>
      <c r="W26" s="202">
        <v>77</v>
      </c>
      <c r="X26" s="319"/>
      <c r="Y26" s="319"/>
      <c r="Z26" s="319"/>
      <c r="AA26" s="320"/>
      <c r="AB26" s="135"/>
      <c r="AC26" s="135"/>
      <c r="AD26" s="135"/>
      <c r="AE26" s="136"/>
      <c r="AF26" s="57">
        <f t="shared" si="0"/>
        <v>117</v>
      </c>
      <c r="AG26" s="315">
        <f t="shared" si="1"/>
        <v>117</v>
      </c>
      <c r="AH26" s="187"/>
      <c r="AI26" s="188"/>
    </row>
    <row r="27" spans="1:35" s="189" customFormat="1" ht="19.899999999999999" customHeight="1" x14ac:dyDescent="0.25">
      <c r="A27" s="140" t="s">
        <v>160</v>
      </c>
      <c r="B27" s="141" t="s">
        <v>252</v>
      </c>
      <c r="C27" s="140"/>
      <c r="D27" s="140" t="s">
        <v>258</v>
      </c>
      <c r="E27" s="121"/>
      <c r="F27" s="121"/>
      <c r="G27" s="121"/>
      <c r="H27" s="121"/>
      <c r="I27" s="121"/>
      <c r="J27" s="121"/>
      <c r="K27" s="121"/>
      <c r="L27" s="121"/>
      <c r="M27" s="140">
        <v>117</v>
      </c>
      <c r="N27" s="140">
        <v>0</v>
      </c>
      <c r="O27" s="140">
        <v>117</v>
      </c>
      <c r="P27" s="140"/>
      <c r="Q27" s="140">
        <v>117</v>
      </c>
      <c r="R27" s="140"/>
      <c r="S27" s="202"/>
      <c r="T27" s="202">
        <v>0</v>
      </c>
      <c r="U27" s="202">
        <f>IF(OR(C27="Э",D27="Э",E27="Э",F27="Э",G27="Э",H27="Э",I27="Э",J27="Э",K27="Э",L27="Э"),6,0)</f>
        <v>0</v>
      </c>
      <c r="V27" s="202">
        <v>50</v>
      </c>
      <c r="W27" s="202">
        <v>67</v>
      </c>
      <c r="X27" s="319"/>
      <c r="Y27" s="319"/>
      <c r="Z27" s="319"/>
      <c r="AA27" s="320"/>
      <c r="AB27" s="135"/>
      <c r="AC27" s="135"/>
      <c r="AD27" s="135"/>
      <c r="AE27" s="136"/>
      <c r="AF27" s="57">
        <f t="shared" si="0"/>
        <v>117</v>
      </c>
      <c r="AG27" s="315">
        <f t="shared" si="1"/>
        <v>117</v>
      </c>
      <c r="AH27" s="187"/>
      <c r="AI27" s="188"/>
    </row>
    <row r="28" spans="1:35" s="189" customFormat="1" ht="19.899999999999999" customHeight="1" x14ac:dyDescent="0.25">
      <c r="A28" s="140" t="s">
        <v>161</v>
      </c>
      <c r="B28" s="141" t="s">
        <v>259</v>
      </c>
      <c r="C28" s="140"/>
      <c r="D28" s="140" t="s">
        <v>205</v>
      </c>
      <c r="E28" s="121"/>
      <c r="F28" s="121"/>
      <c r="G28" s="121"/>
      <c r="H28" s="121"/>
      <c r="I28" s="121"/>
      <c r="J28" s="121"/>
      <c r="K28" s="121"/>
      <c r="L28" s="121"/>
      <c r="M28" s="140">
        <v>194</v>
      </c>
      <c r="N28" s="140"/>
      <c r="O28" s="140">
        <v>182</v>
      </c>
      <c r="P28" s="140">
        <v>182</v>
      </c>
      <c r="Q28" s="140"/>
      <c r="R28" s="140"/>
      <c r="S28" s="202"/>
      <c r="T28" s="202">
        <v>2</v>
      </c>
      <c r="U28" s="202">
        <v>10</v>
      </c>
      <c r="V28" s="202">
        <v>62</v>
      </c>
      <c r="W28" s="202">
        <v>120</v>
      </c>
      <c r="X28" s="319"/>
      <c r="Y28" s="319"/>
      <c r="Z28" s="319"/>
      <c r="AA28" s="320"/>
      <c r="AB28" s="135"/>
      <c r="AC28" s="135"/>
      <c r="AD28" s="135"/>
      <c r="AE28" s="136"/>
      <c r="AF28" s="57">
        <f t="shared" si="0"/>
        <v>182</v>
      </c>
      <c r="AG28" s="315">
        <f t="shared" si="1"/>
        <v>182</v>
      </c>
      <c r="AH28" s="187"/>
      <c r="AI28" s="188"/>
    </row>
    <row r="29" spans="1:35" s="189" customFormat="1" ht="19.899999999999999" customHeight="1" x14ac:dyDescent="0.25">
      <c r="A29" s="140" t="s">
        <v>162</v>
      </c>
      <c r="B29" s="141" t="s">
        <v>279</v>
      </c>
      <c r="C29" s="140" t="s">
        <v>258</v>
      </c>
      <c r="D29" s="140" t="s">
        <v>205</v>
      </c>
      <c r="E29" s="121"/>
      <c r="F29" s="121"/>
      <c r="G29" s="121"/>
      <c r="H29" s="121"/>
      <c r="I29" s="121"/>
      <c r="J29" s="121"/>
      <c r="K29" s="121"/>
      <c r="L29" s="121"/>
      <c r="M29" s="140">
        <v>139</v>
      </c>
      <c r="N29" s="140">
        <v>0</v>
      </c>
      <c r="O29" s="140">
        <v>127</v>
      </c>
      <c r="P29" s="140">
        <v>127</v>
      </c>
      <c r="Q29" s="140"/>
      <c r="R29" s="140"/>
      <c r="S29" s="202"/>
      <c r="T29" s="202">
        <v>2</v>
      </c>
      <c r="U29" s="202">
        <v>10</v>
      </c>
      <c r="V29" s="202">
        <v>70</v>
      </c>
      <c r="W29" s="202">
        <v>57</v>
      </c>
      <c r="X29" s="319"/>
      <c r="Y29" s="319"/>
      <c r="Z29" s="319"/>
      <c r="AA29" s="320"/>
      <c r="AB29" s="135"/>
      <c r="AC29" s="135"/>
      <c r="AD29" s="135"/>
      <c r="AE29" s="136"/>
      <c r="AF29" s="57">
        <f t="shared" si="0"/>
        <v>127</v>
      </c>
      <c r="AG29" s="315">
        <f t="shared" si="1"/>
        <v>127</v>
      </c>
      <c r="AH29" s="187"/>
      <c r="AI29" s="188"/>
    </row>
    <row r="30" spans="1:35" s="189" customFormat="1" ht="19.899999999999999" customHeight="1" x14ac:dyDescent="0.25">
      <c r="A30" s="140" t="s">
        <v>163</v>
      </c>
      <c r="B30" s="141" t="s">
        <v>215</v>
      </c>
      <c r="C30" s="140" t="s">
        <v>258</v>
      </c>
      <c r="D30" s="140" t="s">
        <v>258</v>
      </c>
      <c r="E30" s="121"/>
      <c r="F30" s="121"/>
      <c r="G30" s="121"/>
      <c r="H30" s="121"/>
      <c r="I30" s="121"/>
      <c r="J30" s="121"/>
      <c r="K30" s="121"/>
      <c r="L30" s="121"/>
      <c r="M30" s="140">
        <v>117</v>
      </c>
      <c r="N30" s="140">
        <v>0</v>
      </c>
      <c r="O30" s="140">
        <v>117</v>
      </c>
      <c r="P30" s="140">
        <v>5</v>
      </c>
      <c r="Q30" s="140">
        <v>112</v>
      </c>
      <c r="R30" s="140"/>
      <c r="S30" s="202"/>
      <c r="T30" s="202">
        <v>0</v>
      </c>
      <c r="U30" s="202">
        <f>IF(OR(C30="Э",D30="Э",E30="Э",F30="Э",G30="Э",H30="Э",I30="Э",J30="Э",K30="Э",L30="Э"),6,0)</f>
        <v>0</v>
      </c>
      <c r="V30" s="202">
        <v>34</v>
      </c>
      <c r="W30" s="202">
        <v>83</v>
      </c>
      <c r="X30" s="319"/>
      <c r="Y30" s="319"/>
      <c r="Z30" s="319"/>
      <c r="AA30" s="320"/>
      <c r="AB30" s="135"/>
      <c r="AC30" s="135"/>
      <c r="AD30" s="135"/>
      <c r="AE30" s="136"/>
      <c r="AF30" s="57">
        <f t="shared" si="0"/>
        <v>117</v>
      </c>
      <c r="AG30" s="315">
        <f t="shared" si="1"/>
        <v>117</v>
      </c>
      <c r="AH30" s="187"/>
      <c r="AI30" s="188"/>
    </row>
    <row r="31" spans="1:35" s="189" customFormat="1" ht="23.25" customHeight="1" x14ac:dyDescent="0.25">
      <c r="A31" s="140" t="s">
        <v>164</v>
      </c>
      <c r="B31" s="141" t="s">
        <v>253</v>
      </c>
      <c r="C31" s="140"/>
      <c r="D31" s="140" t="s">
        <v>258</v>
      </c>
      <c r="E31" s="121"/>
      <c r="F31" s="121"/>
      <c r="G31" s="121"/>
      <c r="H31" s="121"/>
      <c r="I31" s="121"/>
      <c r="J31" s="121"/>
      <c r="K31" s="121"/>
      <c r="L31" s="121"/>
      <c r="M31" s="140">
        <v>70</v>
      </c>
      <c r="N31" s="140">
        <v>0</v>
      </c>
      <c r="O31" s="140">
        <v>70</v>
      </c>
      <c r="P31" s="140">
        <v>70</v>
      </c>
      <c r="Q31" s="140"/>
      <c r="R31" s="140"/>
      <c r="S31" s="202"/>
      <c r="T31" s="202">
        <v>0</v>
      </c>
      <c r="U31" s="202">
        <f>IF(OR(C31="Э",D31="Э",E31="Э",F31="Э",G31="Э",H31="Э",I31="Э",J31="Э",K31="Э",L31="Э"),6,0)</f>
        <v>0</v>
      </c>
      <c r="V31" s="202"/>
      <c r="W31" s="202">
        <v>70</v>
      </c>
      <c r="X31" s="319"/>
      <c r="Y31" s="319"/>
      <c r="Z31" s="319"/>
      <c r="AA31" s="320"/>
      <c r="AB31" s="135"/>
      <c r="AC31" s="135"/>
      <c r="AD31" s="135"/>
      <c r="AE31" s="136"/>
      <c r="AF31" s="57">
        <f t="shared" si="0"/>
        <v>70</v>
      </c>
      <c r="AG31" s="315">
        <f t="shared" si="1"/>
        <v>70</v>
      </c>
      <c r="AH31" s="187"/>
      <c r="AI31" s="188"/>
    </row>
    <row r="32" spans="1:35" s="189" customFormat="1" ht="19.899999999999999" customHeight="1" x14ac:dyDescent="0.25">
      <c r="A32" s="140" t="s">
        <v>165</v>
      </c>
      <c r="B32" s="141" t="s">
        <v>256</v>
      </c>
      <c r="C32" s="140" t="s">
        <v>258</v>
      </c>
      <c r="D32" s="140"/>
      <c r="E32" s="121"/>
      <c r="F32" s="121"/>
      <c r="G32" s="121"/>
      <c r="H32" s="121"/>
      <c r="I32" s="121"/>
      <c r="J32" s="121"/>
      <c r="K32" s="121"/>
      <c r="L32" s="121"/>
      <c r="M32" s="140">
        <v>36</v>
      </c>
      <c r="N32" s="140">
        <v>0</v>
      </c>
      <c r="O32" s="140">
        <v>36</v>
      </c>
      <c r="P32" s="140">
        <v>36</v>
      </c>
      <c r="Q32" s="140"/>
      <c r="R32" s="140"/>
      <c r="S32" s="202"/>
      <c r="T32" s="202">
        <v>0</v>
      </c>
      <c r="U32" s="202">
        <f>IF(OR(C32="Э",D32="Э",E32="Э",F32="Э",G32="Э",H32="Э",I32="Э",J32="Э",K32="Э",L32="Э"),6,0)</f>
        <v>0</v>
      </c>
      <c r="V32" s="202">
        <v>36</v>
      </c>
      <c r="W32" s="202"/>
      <c r="X32" s="319"/>
      <c r="Y32" s="319"/>
      <c r="Z32" s="319"/>
      <c r="AA32" s="320"/>
      <c r="AB32" s="135"/>
      <c r="AC32" s="135"/>
      <c r="AD32" s="135"/>
      <c r="AE32" s="136"/>
      <c r="AF32" s="57">
        <f t="shared" si="0"/>
        <v>36</v>
      </c>
      <c r="AG32" s="315">
        <f t="shared" si="1"/>
        <v>36</v>
      </c>
      <c r="AH32" s="187"/>
      <c r="AI32" s="188"/>
    </row>
    <row r="33" spans="1:35" s="189" customFormat="1" ht="19.899999999999999" customHeight="1" x14ac:dyDescent="0.25">
      <c r="A33" s="140"/>
      <c r="B33" s="141" t="s">
        <v>280</v>
      </c>
      <c r="C33" s="140"/>
      <c r="D33" s="207"/>
      <c r="E33" s="121"/>
      <c r="F33" s="121"/>
      <c r="G33" s="121"/>
      <c r="H33" s="121"/>
      <c r="I33" s="121"/>
      <c r="J33" s="121"/>
      <c r="K33" s="121"/>
      <c r="L33" s="121"/>
      <c r="M33" s="140">
        <v>36</v>
      </c>
      <c r="N33" s="140">
        <v>0</v>
      </c>
      <c r="O33" s="140"/>
      <c r="P33" s="140"/>
      <c r="Q33" s="140"/>
      <c r="R33" s="140">
        <v>20</v>
      </c>
      <c r="S33" s="202"/>
      <c r="T33" s="202">
        <v>16</v>
      </c>
      <c r="U33" s="202">
        <f>IF(OR(C33="Э",D33="Э",E33="Э",F33="Э",G33="Э",H33="Э",I33="Э",J33="Э",K33="Э",L33="Э"),6,0)</f>
        <v>0</v>
      </c>
      <c r="V33" s="202"/>
      <c r="W33" s="202"/>
      <c r="X33" s="319"/>
      <c r="Y33" s="319"/>
      <c r="Z33" s="319"/>
      <c r="AA33" s="320"/>
      <c r="AB33" s="135"/>
      <c r="AC33" s="135"/>
      <c r="AD33" s="135"/>
      <c r="AE33" s="136"/>
      <c r="AF33" s="57">
        <f t="shared" si="0"/>
        <v>0</v>
      </c>
      <c r="AG33" s="315">
        <f t="shared" si="1"/>
        <v>0</v>
      </c>
      <c r="AH33" s="187"/>
      <c r="AI33" s="188"/>
    </row>
    <row r="34" spans="1:35" s="189" customFormat="1" ht="42" customHeight="1" x14ac:dyDescent="0.25">
      <c r="A34" s="121" t="s">
        <v>157</v>
      </c>
      <c r="B34" s="173" t="s">
        <v>152</v>
      </c>
      <c r="C34" s="576"/>
      <c r="D34" s="577"/>
      <c r="E34" s="577"/>
      <c r="F34" s="577"/>
      <c r="G34" s="577"/>
      <c r="H34" s="577"/>
      <c r="I34" s="577"/>
      <c r="J34" s="577"/>
      <c r="K34" s="577"/>
      <c r="L34" s="578"/>
      <c r="M34" s="121">
        <f t="shared" ref="M34:R34" si="2">SUM(M35:M37)</f>
        <v>520</v>
      </c>
      <c r="N34" s="121">
        <f t="shared" si="2"/>
        <v>0</v>
      </c>
      <c r="O34" s="121">
        <f t="shared" si="2"/>
        <v>520</v>
      </c>
      <c r="P34" s="121">
        <f t="shared" si="2"/>
        <v>404</v>
      </c>
      <c r="Q34" s="121">
        <f t="shared" si="2"/>
        <v>116</v>
      </c>
      <c r="R34" s="121">
        <f t="shared" si="2"/>
        <v>0</v>
      </c>
      <c r="S34" s="115"/>
      <c r="T34" s="115">
        <f>SUM(T35:T37)</f>
        <v>0</v>
      </c>
      <c r="U34" s="115">
        <f>SUM(U35:U37)</f>
        <v>0</v>
      </c>
      <c r="V34" s="115"/>
      <c r="W34" s="115"/>
      <c r="X34" s="135"/>
      <c r="Y34" s="135"/>
      <c r="Z34" s="135"/>
      <c r="AA34" s="136"/>
      <c r="AB34" s="135"/>
      <c r="AC34" s="135"/>
      <c r="AD34" s="135"/>
      <c r="AE34" s="136"/>
      <c r="AF34" s="57">
        <f t="shared" si="0"/>
        <v>0</v>
      </c>
      <c r="AG34" s="315">
        <f t="shared" si="1"/>
        <v>520</v>
      </c>
      <c r="AH34" s="187"/>
      <c r="AI34" s="188"/>
    </row>
    <row r="35" spans="1:35" s="189" customFormat="1" ht="19.899999999999999" customHeight="1" x14ac:dyDescent="0.25">
      <c r="A35" s="140" t="s">
        <v>166</v>
      </c>
      <c r="B35" s="141" t="s">
        <v>254</v>
      </c>
      <c r="C35" s="140"/>
      <c r="D35" s="140"/>
      <c r="E35" s="140" t="s">
        <v>258</v>
      </c>
      <c r="F35" s="140"/>
      <c r="G35" s="140"/>
      <c r="H35" s="140"/>
      <c r="I35" s="140"/>
      <c r="J35" s="140"/>
      <c r="K35" s="140"/>
      <c r="L35" s="140"/>
      <c r="M35" s="140">
        <v>162</v>
      </c>
      <c r="N35" s="140">
        <v>0</v>
      </c>
      <c r="O35" s="140">
        <v>162</v>
      </c>
      <c r="P35" s="140">
        <v>162</v>
      </c>
      <c r="Q35" s="140"/>
      <c r="R35" s="140"/>
      <c r="S35" s="202"/>
      <c r="T35" s="202">
        <v>0</v>
      </c>
      <c r="U35" s="202">
        <v>0</v>
      </c>
      <c r="V35" s="202">
        <v>52</v>
      </c>
      <c r="W35" s="202">
        <v>92</v>
      </c>
      <c r="X35" s="319">
        <v>18</v>
      </c>
      <c r="Y35" s="319"/>
      <c r="Z35" s="319"/>
      <c r="AA35" s="320"/>
      <c r="AB35" s="135"/>
      <c r="AC35" s="135"/>
      <c r="AD35" s="135"/>
      <c r="AE35" s="136"/>
      <c r="AF35" s="57">
        <f t="shared" si="0"/>
        <v>162</v>
      </c>
      <c r="AG35" s="315">
        <f t="shared" si="1"/>
        <v>162</v>
      </c>
      <c r="AH35" s="187"/>
      <c r="AI35" s="188"/>
    </row>
    <row r="36" spans="1:35" s="189" customFormat="1" ht="19.899999999999999" customHeight="1" x14ac:dyDescent="0.25">
      <c r="A36" s="140" t="s">
        <v>167</v>
      </c>
      <c r="B36" s="141" t="s">
        <v>260</v>
      </c>
      <c r="C36" s="140"/>
      <c r="D36" s="140" t="s">
        <v>258</v>
      </c>
      <c r="E36" s="140"/>
      <c r="F36" s="140"/>
      <c r="G36" s="140"/>
      <c r="H36" s="140"/>
      <c r="I36" s="140"/>
      <c r="J36" s="140"/>
      <c r="K36" s="140"/>
      <c r="L36" s="140"/>
      <c r="M36" s="140">
        <v>196</v>
      </c>
      <c r="N36" s="140">
        <v>0</v>
      </c>
      <c r="O36" s="140">
        <v>196</v>
      </c>
      <c r="P36" s="140">
        <v>116</v>
      </c>
      <c r="Q36" s="140">
        <v>80</v>
      </c>
      <c r="R36" s="140"/>
      <c r="S36" s="202"/>
      <c r="T36" s="202">
        <v>0</v>
      </c>
      <c r="U36" s="202">
        <f>IF(OR(C36="Э",D36="Э",E36="Э",F36="Э",G36="Э",H36="Э",I36="Э",J36="Э",K36="Э",L36="Э"),6,0)</f>
        <v>0</v>
      </c>
      <c r="V36" s="202">
        <v>74</v>
      </c>
      <c r="W36" s="202">
        <v>122</v>
      </c>
      <c r="X36" s="319"/>
      <c r="Y36" s="319"/>
      <c r="Z36" s="319"/>
      <c r="AA36" s="320"/>
      <c r="AB36" s="135"/>
      <c r="AC36" s="135"/>
      <c r="AD36" s="135"/>
      <c r="AE36" s="136"/>
      <c r="AF36" s="57">
        <f t="shared" si="0"/>
        <v>196</v>
      </c>
      <c r="AG36" s="315">
        <f t="shared" si="1"/>
        <v>196</v>
      </c>
      <c r="AH36" s="187"/>
      <c r="AI36" s="188"/>
    </row>
    <row r="37" spans="1:35" s="189" customFormat="1" ht="19.899999999999999" customHeight="1" x14ac:dyDescent="0.25">
      <c r="A37" s="140" t="s">
        <v>168</v>
      </c>
      <c r="B37" s="141" t="s">
        <v>255</v>
      </c>
      <c r="C37" s="140" t="s">
        <v>258</v>
      </c>
      <c r="D37" s="140" t="s">
        <v>258</v>
      </c>
      <c r="E37" s="140"/>
      <c r="F37" s="140"/>
      <c r="G37" s="140"/>
      <c r="H37" s="140"/>
      <c r="I37" s="140"/>
      <c r="J37" s="140"/>
      <c r="K37" s="140"/>
      <c r="L37" s="140"/>
      <c r="M37" s="140">
        <v>162</v>
      </c>
      <c r="N37" s="140">
        <v>0</v>
      </c>
      <c r="O37" s="140">
        <v>162</v>
      </c>
      <c r="P37" s="140">
        <v>126</v>
      </c>
      <c r="Q37" s="140">
        <v>36</v>
      </c>
      <c r="R37" s="140"/>
      <c r="S37" s="202"/>
      <c r="T37" s="202">
        <v>0</v>
      </c>
      <c r="U37" s="202">
        <v>0</v>
      </c>
      <c r="V37" s="202">
        <v>102</v>
      </c>
      <c r="W37" s="202">
        <v>60</v>
      </c>
      <c r="X37" s="319"/>
      <c r="Y37" s="319"/>
      <c r="Z37" s="319"/>
      <c r="AA37" s="320"/>
      <c r="AB37" s="135"/>
      <c r="AC37" s="135"/>
      <c r="AD37" s="135"/>
      <c r="AE37" s="136"/>
      <c r="AF37" s="57">
        <f t="shared" si="0"/>
        <v>162</v>
      </c>
      <c r="AG37" s="315">
        <f t="shared" si="1"/>
        <v>162</v>
      </c>
      <c r="AH37" s="187"/>
      <c r="AI37" s="188"/>
    </row>
    <row r="38" spans="1:35" s="189" customFormat="1" ht="56.25" x14ac:dyDescent="0.25">
      <c r="A38" s="173" t="s">
        <v>169</v>
      </c>
      <c r="B38" s="173" t="s">
        <v>153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>
        <f t="shared" ref="M38:R38" si="3">M40</f>
        <v>40</v>
      </c>
      <c r="N38" s="121">
        <f t="shared" si="3"/>
        <v>0</v>
      </c>
      <c r="O38" s="121">
        <f t="shared" si="3"/>
        <v>40</v>
      </c>
      <c r="P38" s="121">
        <v>30</v>
      </c>
      <c r="Q38" s="121">
        <v>10</v>
      </c>
      <c r="R38" s="121">
        <f t="shared" si="3"/>
        <v>0</v>
      </c>
      <c r="S38" s="115"/>
      <c r="T38" s="115">
        <f>IF(OR(B38="Э",C38="Э",D38="Э",E38="Э",F38="Э",G38="Э",H38="Э",I38="Э",J38="Э",K38="Э"),6,0)</f>
        <v>0</v>
      </c>
      <c r="U38" s="115">
        <f>IF(OR(C38="Э",D38="Э",E38="Э",F38="Э",G38="Э",H38="Э",I38="Э",J38="Э",K38="Э",L38="Э"),6,0)</f>
        <v>0</v>
      </c>
      <c r="V38" s="115"/>
      <c r="W38" s="115"/>
      <c r="X38" s="135"/>
      <c r="Y38" s="135"/>
      <c r="Z38" s="135"/>
      <c r="AA38" s="136"/>
      <c r="AB38" s="135"/>
      <c r="AC38" s="135"/>
      <c r="AD38" s="135"/>
      <c r="AE38" s="136"/>
      <c r="AF38" s="57">
        <f t="shared" si="0"/>
        <v>0</v>
      </c>
      <c r="AG38" s="315">
        <f t="shared" si="1"/>
        <v>40</v>
      </c>
      <c r="AH38" s="187"/>
      <c r="AI38" s="188"/>
    </row>
    <row r="39" spans="1:35" s="189" customFormat="1" ht="19.899999999999999" customHeight="1" x14ac:dyDescent="0.25">
      <c r="A39" s="140" t="s">
        <v>261</v>
      </c>
      <c r="B39" s="141" t="s">
        <v>257</v>
      </c>
      <c r="C39" s="140" t="s">
        <v>258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>
        <v>40</v>
      </c>
      <c r="N39" s="140">
        <v>0</v>
      </c>
      <c r="O39" s="140">
        <v>40</v>
      </c>
      <c r="P39" s="140">
        <v>30</v>
      </c>
      <c r="Q39" s="140">
        <v>10</v>
      </c>
      <c r="R39" s="121"/>
      <c r="S39" s="115"/>
      <c r="T39" s="202">
        <v>0</v>
      </c>
      <c r="U39" s="202">
        <f t="shared" ref="U39:U47" si="4">IF(OR(C39="Э",D39="Э",E39="Э",F39="Э",G39="Э",H39="Э",I39="Э",J39="Э",K39="Э",L39="Э"),6,0)</f>
        <v>0</v>
      </c>
      <c r="V39" s="202">
        <v>40</v>
      </c>
      <c r="W39" s="202"/>
      <c r="X39" s="319"/>
      <c r="Y39" s="319"/>
      <c r="Z39" s="319"/>
      <c r="AA39" s="320"/>
      <c r="AB39" s="135"/>
      <c r="AC39" s="135"/>
      <c r="AD39" s="135"/>
      <c r="AE39" s="136"/>
      <c r="AF39" s="57">
        <f t="shared" si="0"/>
        <v>40</v>
      </c>
      <c r="AG39" s="315">
        <f t="shared" si="1"/>
        <v>40</v>
      </c>
      <c r="AH39" s="187"/>
      <c r="AI39" s="188"/>
    </row>
    <row r="40" spans="1:35" s="189" customFormat="1" ht="19.899999999999999" customHeight="1" x14ac:dyDescent="0.25">
      <c r="A40" s="140" t="s">
        <v>262</v>
      </c>
      <c r="B40" s="141" t="s">
        <v>282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>
        <v>40</v>
      </c>
      <c r="N40" s="140">
        <v>0</v>
      </c>
      <c r="O40" s="140">
        <v>40</v>
      </c>
      <c r="P40" s="140">
        <v>40</v>
      </c>
      <c r="Q40" s="140">
        <v>0</v>
      </c>
      <c r="R40" s="121"/>
      <c r="S40" s="115"/>
      <c r="T40" s="202">
        <v>0</v>
      </c>
      <c r="U40" s="202">
        <f t="shared" si="4"/>
        <v>0</v>
      </c>
      <c r="V40" s="202"/>
      <c r="W40" s="202"/>
      <c r="X40" s="319"/>
      <c r="Y40" s="319"/>
      <c r="Z40" s="319"/>
      <c r="AA40" s="320"/>
      <c r="AB40" s="135"/>
      <c r="AC40" s="135"/>
      <c r="AD40" s="135"/>
      <c r="AE40" s="136"/>
      <c r="AF40" s="57">
        <f t="shared" si="0"/>
        <v>0</v>
      </c>
      <c r="AG40" s="315">
        <f t="shared" si="1"/>
        <v>40</v>
      </c>
      <c r="AH40" s="187"/>
      <c r="AI40" s="188"/>
    </row>
    <row r="41" spans="1:35" s="189" customFormat="1" ht="48.75" customHeight="1" x14ac:dyDescent="0.25">
      <c r="A41" s="121" t="s">
        <v>47</v>
      </c>
      <c r="B41" s="194" t="s">
        <v>154</v>
      </c>
      <c r="C41" s="576"/>
      <c r="D41" s="577"/>
      <c r="E41" s="577"/>
      <c r="F41" s="577"/>
      <c r="G41" s="577"/>
      <c r="H41" s="577"/>
      <c r="I41" s="577"/>
      <c r="J41" s="577"/>
      <c r="K41" s="577"/>
      <c r="L41" s="578"/>
      <c r="M41" s="93">
        <f t="shared" ref="M41:R41" si="5">SUM(M42:M47)</f>
        <v>390</v>
      </c>
      <c r="N41" s="93">
        <f t="shared" si="5"/>
        <v>31.6</v>
      </c>
      <c r="O41" s="93">
        <f t="shared" si="5"/>
        <v>358.4</v>
      </c>
      <c r="P41" s="93">
        <f t="shared" si="5"/>
        <v>82</v>
      </c>
      <c r="Q41" s="93">
        <f t="shared" si="5"/>
        <v>276</v>
      </c>
      <c r="R41" s="93">
        <f t="shared" si="5"/>
        <v>0</v>
      </c>
      <c r="S41" s="93"/>
      <c r="T41" s="93">
        <v>0</v>
      </c>
      <c r="U41" s="115">
        <f t="shared" si="4"/>
        <v>0</v>
      </c>
      <c r="V41" s="86"/>
      <c r="W41" s="86"/>
      <c r="X41" s="174"/>
      <c r="Y41" s="93"/>
      <c r="Z41" s="93"/>
      <c r="AA41" s="93"/>
      <c r="AB41" s="93"/>
      <c r="AC41" s="93"/>
      <c r="AD41" s="93"/>
      <c r="AE41" s="93"/>
      <c r="AF41" s="57">
        <f t="shared" si="0"/>
        <v>0</v>
      </c>
      <c r="AG41" s="315">
        <f t="shared" si="1"/>
        <v>358.4</v>
      </c>
      <c r="AI41" s="190"/>
    </row>
    <row r="42" spans="1:35" s="189" customFormat="1" ht="19.899999999999999" customHeight="1" x14ac:dyDescent="0.25">
      <c r="A42" s="140" t="str">
        <f>'УП (11 кл.)'!A24</f>
        <v>ОГСЭ.01</v>
      </c>
      <c r="B42" s="141" t="str">
        <f>'УП (11 кл.)'!B24</f>
        <v>Основы философии</v>
      </c>
      <c r="C42" s="140"/>
      <c r="D42" s="140"/>
      <c r="E42" s="140"/>
      <c r="F42" s="140" t="s">
        <v>258</v>
      </c>
      <c r="G42" s="140"/>
      <c r="H42" s="140"/>
      <c r="I42" s="140"/>
      <c r="J42" s="140"/>
      <c r="K42" s="140"/>
      <c r="L42" s="140"/>
      <c r="M42" s="94">
        <f>'УП (11 кл.)'!K24</f>
        <v>36</v>
      </c>
      <c r="N42" s="94">
        <v>2</v>
      </c>
      <c r="O42" s="94">
        <v>34</v>
      </c>
      <c r="P42" s="94">
        <v>22</v>
      </c>
      <c r="Q42" s="94">
        <v>12</v>
      </c>
      <c r="R42" s="94"/>
      <c r="S42" s="94"/>
      <c r="T42" s="94">
        <v>0</v>
      </c>
      <c r="U42" s="202">
        <f t="shared" si="4"/>
        <v>0</v>
      </c>
      <c r="V42" s="94"/>
      <c r="W42" s="94"/>
      <c r="X42" s="94"/>
      <c r="Y42" s="94">
        <v>36</v>
      </c>
      <c r="Z42" s="94"/>
      <c r="AA42" s="94"/>
      <c r="AB42" s="94">
        <f>'УП (11 кл.)'!X24</f>
        <v>0</v>
      </c>
      <c r="AC42" s="94">
        <f>'УП (11 кл.)'!Y24</f>
        <v>0</v>
      </c>
      <c r="AD42" s="94">
        <f>'УП (11 кл.)'!Z24</f>
        <v>0</v>
      </c>
      <c r="AE42" s="94">
        <f>'УП (11 кл.)'!AA24</f>
        <v>0</v>
      </c>
      <c r="AF42" s="57">
        <f t="shared" si="0"/>
        <v>36</v>
      </c>
      <c r="AG42" s="315">
        <f t="shared" si="1"/>
        <v>34</v>
      </c>
      <c r="AI42" s="190"/>
    </row>
    <row r="43" spans="1:35" s="189" customFormat="1" ht="19.899999999999999" customHeight="1" x14ac:dyDescent="0.25">
      <c r="A43" s="140" t="str">
        <f>'УП (11 кл.)'!A25</f>
        <v>ОГСЭ.02</v>
      </c>
      <c r="B43" s="141" t="str">
        <f>'УП (11 кл.)'!B25</f>
        <v>История</v>
      </c>
      <c r="C43" s="140"/>
      <c r="D43" s="140"/>
      <c r="E43" s="140" t="s">
        <v>258</v>
      </c>
      <c r="F43" s="140"/>
      <c r="G43" s="140"/>
      <c r="H43" s="140"/>
      <c r="I43" s="140"/>
      <c r="J43" s="140"/>
      <c r="K43" s="140"/>
      <c r="L43" s="140"/>
      <c r="M43" s="94">
        <f>'УП (11 кл.)'!K25</f>
        <v>36</v>
      </c>
      <c r="N43" s="94">
        <v>2</v>
      </c>
      <c r="O43" s="94">
        <v>34</v>
      </c>
      <c r="P43" s="94">
        <v>22</v>
      </c>
      <c r="Q43" s="94">
        <v>12</v>
      </c>
      <c r="R43" s="94"/>
      <c r="S43" s="94"/>
      <c r="T43" s="94">
        <v>0</v>
      </c>
      <c r="U43" s="202">
        <f t="shared" si="4"/>
        <v>0</v>
      </c>
      <c r="V43" s="94"/>
      <c r="W43" s="94"/>
      <c r="X43" s="94">
        <v>36</v>
      </c>
      <c r="Y43" s="94"/>
      <c r="Z43" s="94"/>
      <c r="AA43" s="94"/>
      <c r="AB43" s="94">
        <f>'УП (11 кл.)'!X25</f>
        <v>0</v>
      </c>
      <c r="AC43" s="94">
        <f>'УП (11 кл.)'!Y25</f>
        <v>0</v>
      </c>
      <c r="AD43" s="94">
        <f>'УП (11 кл.)'!Z25</f>
        <v>0</v>
      </c>
      <c r="AE43" s="94">
        <f>'УП (11 кл.)'!AA25</f>
        <v>0</v>
      </c>
      <c r="AF43" s="57">
        <f t="shared" si="0"/>
        <v>36</v>
      </c>
      <c r="AG43" s="315">
        <f t="shared" si="1"/>
        <v>34</v>
      </c>
      <c r="AI43" s="190"/>
    </row>
    <row r="44" spans="1:35" s="189" customFormat="1" ht="19.899999999999999" customHeight="1" x14ac:dyDescent="0.25">
      <c r="A44" s="140" t="str">
        <f>'УП (11 кл.)'!A26</f>
        <v>ОГСЭ.03</v>
      </c>
      <c r="B44" s="141" t="str">
        <f>'УП (11 кл.)'!B26</f>
        <v>Психология общения</v>
      </c>
      <c r="C44" s="140"/>
      <c r="D44" s="140"/>
      <c r="E44" s="140"/>
      <c r="F44" s="140" t="s">
        <v>258</v>
      </c>
      <c r="G44" s="140"/>
      <c r="H44" s="140"/>
      <c r="I44" s="140"/>
      <c r="J44" s="140"/>
      <c r="K44" s="140"/>
      <c r="L44" s="140"/>
      <c r="M44" s="94">
        <f>'УП (11 кл.)'!K26</f>
        <v>36</v>
      </c>
      <c r="N44" s="94">
        <v>2</v>
      </c>
      <c r="O44" s="94">
        <v>34</v>
      </c>
      <c r="P44" s="94">
        <v>22</v>
      </c>
      <c r="Q44" s="94">
        <v>12</v>
      </c>
      <c r="R44" s="94"/>
      <c r="S44" s="94"/>
      <c r="T44" s="94">
        <v>0</v>
      </c>
      <c r="U44" s="202">
        <f t="shared" si="4"/>
        <v>0</v>
      </c>
      <c r="V44" s="94"/>
      <c r="W44" s="94"/>
      <c r="X44" s="94"/>
      <c r="Y44" s="94">
        <v>36</v>
      </c>
      <c r="Z44" s="94"/>
      <c r="AA44" s="94"/>
      <c r="AB44" s="94">
        <f>'УП (11 кл.)'!X26</f>
        <v>0</v>
      </c>
      <c r="AC44" s="94">
        <f>'УП (11 кл.)'!Y26</f>
        <v>0</v>
      </c>
      <c r="AD44" s="94">
        <f>'УП (11 кл.)'!Z26</f>
        <v>0</v>
      </c>
      <c r="AE44" s="94">
        <f>'УП (11 кл.)'!AA26</f>
        <v>0</v>
      </c>
      <c r="AF44" s="57">
        <f t="shared" si="0"/>
        <v>36</v>
      </c>
      <c r="AG44" s="315">
        <f t="shared" si="1"/>
        <v>34</v>
      </c>
      <c r="AI44" s="190"/>
    </row>
    <row r="45" spans="1:35" s="189" customFormat="1" ht="38.25" customHeight="1" x14ac:dyDescent="0.25">
      <c r="A45" s="140" t="str">
        <f>'УП (11 кл.)'!A27</f>
        <v>ОГСЭ.04</v>
      </c>
      <c r="B45" s="141" t="str">
        <f>'УП (11 кл.)'!B27</f>
        <v>Иностранный язык в профессиональной деятельности</v>
      </c>
      <c r="C45" s="140"/>
      <c r="D45" s="140"/>
      <c r="E45" s="140" t="s">
        <v>258</v>
      </c>
      <c r="F45" s="140"/>
      <c r="G45" s="140"/>
      <c r="H45" s="140"/>
      <c r="I45" s="140"/>
      <c r="J45" s="140"/>
      <c r="K45" s="140"/>
      <c r="L45" s="140"/>
      <c r="M45" s="94">
        <f>'УП (11 кл.)'!K27</f>
        <v>56</v>
      </c>
      <c r="N45" s="94">
        <f>'УП (11 кл.)'!L27</f>
        <v>5.6000000000000005</v>
      </c>
      <c r="O45" s="94">
        <f>'УП (11 кл.)'!M27</f>
        <v>50.4</v>
      </c>
      <c r="P45" s="94">
        <f>'УП (11 кл.)'!O27</f>
        <v>0</v>
      </c>
      <c r="Q45" s="94">
        <v>50</v>
      </c>
      <c r="R45" s="94"/>
      <c r="S45" s="94"/>
      <c r="T45" s="94">
        <v>0</v>
      </c>
      <c r="U45" s="202">
        <f t="shared" si="4"/>
        <v>0</v>
      </c>
      <c r="V45" s="94"/>
      <c r="W45" s="94"/>
      <c r="X45" s="94">
        <v>56</v>
      </c>
      <c r="Y45" s="94"/>
      <c r="Z45" s="94"/>
      <c r="AA45" s="94"/>
      <c r="AB45" s="94">
        <f>'УП (11 кл.)'!X27</f>
        <v>0</v>
      </c>
      <c r="AC45" s="94">
        <f>'УП (11 кл.)'!Y27</f>
        <v>0</v>
      </c>
      <c r="AD45" s="94">
        <f>'УП (11 кл.)'!Z27</f>
        <v>0</v>
      </c>
      <c r="AE45" s="94">
        <f>'УП (11 кл.)'!AA27</f>
        <v>0</v>
      </c>
      <c r="AF45" s="57">
        <f t="shared" si="0"/>
        <v>56</v>
      </c>
      <c r="AG45" s="315">
        <f t="shared" si="1"/>
        <v>50.4</v>
      </c>
      <c r="AI45" s="190"/>
    </row>
    <row r="46" spans="1:35" s="189" customFormat="1" ht="19.899999999999999" customHeight="1" x14ac:dyDescent="0.25">
      <c r="A46" s="140" t="str">
        <f>'УП (11 кл.)'!A28</f>
        <v>ОГСЭ.05</v>
      </c>
      <c r="B46" s="141" t="str">
        <f>'УП (11 кл.)'!B28</f>
        <v>Физическая культура</v>
      </c>
      <c r="C46" s="140"/>
      <c r="D46" s="140"/>
      <c r="E46" s="140" t="s">
        <v>258</v>
      </c>
      <c r="F46" s="140" t="s">
        <v>258</v>
      </c>
      <c r="G46" s="140" t="s">
        <v>258</v>
      </c>
      <c r="H46" s="140" t="s">
        <v>258</v>
      </c>
      <c r="I46" s="140"/>
      <c r="J46" s="140"/>
      <c r="K46" s="140"/>
      <c r="L46" s="140"/>
      <c r="M46" s="94">
        <f>'УП (11 кл.)'!K28</f>
        <v>160</v>
      </c>
      <c r="N46" s="94">
        <v>10</v>
      </c>
      <c r="O46" s="94">
        <v>150</v>
      </c>
      <c r="P46" s="94">
        <f>'УП (11 кл.)'!O28</f>
        <v>0</v>
      </c>
      <c r="Q46" s="94">
        <v>150</v>
      </c>
      <c r="R46" s="94"/>
      <c r="S46" s="94"/>
      <c r="T46" s="94">
        <v>0</v>
      </c>
      <c r="U46" s="202">
        <f t="shared" si="4"/>
        <v>0</v>
      </c>
      <c r="V46" s="94"/>
      <c r="W46" s="94"/>
      <c r="X46" s="94">
        <v>28</v>
      </c>
      <c r="Y46" s="94">
        <v>38</v>
      </c>
      <c r="Z46" s="94">
        <v>28</v>
      </c>
      <c r="AA46" s="94">
        <v>66</v>
      </c>
      <c r="AB46" s="94">
        <f>'УП (11 кл.)'!X28</f>
        <v>0</v>
      </c>
      <c r="AC46" s="94">
        <f>'УП (11 кл.)'!Y28</f>
        <v>0</v>
      </c>
      <c r="AD46" s="94">
        <f>'УП (11 кл.)'!Z28</f>
        <v>0</v>
      </c>
      <c r="AE46" s="94">
        <f>'УП (11 кл.)'!AA28</f>
        <v>0</v>
      </c>
      <c r="AF46" s="57">
        <f t="shared" si="0"/>
        <v>160</v>
      </c>
      <c r="AG46" s="315">
        <f t="shared" si="1"/>
        <v>150</v>
      </c>
      <c r="AI46" s="190"/>
    </row>
    <row r="47" spans="1:35" s="189" customFormat="1" ht="36.75" customHeight="1" x14ac:dyDescent="0.25">
      <c r="A47" s="140" t="str">
        <f>'УП (11 кл.)'!A29</f>
        <v>ОГСЭ.В.06</v>
      </c>
      <c r="B47" s="141" t="s">
        <v>281</v>
      </c>
      <c r="C47" s="140"/>
      <c r="D47" s="140"/>
      <c r="E47" s="140"/>
      <c r="F47" s="140"/>
      <c r="G47" s="140" t="s">
        <v>258</v>
      </c>
      <c r="H47" s="140"/>
      <c r="I47" s="140"/>
      <c r="J47" s="140"/>
      <c r="K47" s="140"/>
      <c r="L47" s="140"/>
      <c r="M47" s="94">
        <v>66</v>
      </c>
      <c r="N47" s="94">
        <v>10</v>
      </c>
      <c r="O47" s="94">
        <v>56</v>
      </c>
      <c r="P47" s="94">
        <v>16</v>
      </c>
      <c r="Q47" s="94">
        <v>40</v>
      </c>
      <c r="R47" s="94"/>
      <c r="S47" s="94"/>
      <c r="T47" s="94">
        <v>0</v>
      </c>
      <c r="U47" s="202">
        <f t="shared" si="4"/>
        <v>0</v>
      </c>
      <c r="V47" s="94">
        <v>18</v>
      </c>
      <c r="W47" s="94"/>
      <c r="X47" s="94">
        <v>18</v>
      </c>
      <c r="Y47" s="94"/>
      <c r="Z47" s="94">
        <v>30</v>
      </c>
      <c r="AA47" s="94"/>
      <c r="AB47" s="94">
        <f>'УП (11 кл.)'!X29</f>
        <v>0</v>
      </c>
      <c r="AC47" s="94">
        <f>'УП (11 кл.)'!Y29</f>
        <v>0</v>
      </c>
      <c r="AD47" s="94">
        <f>'УП (11 кл.)'!Z29</f>
        <v>0</v>
      </c>
      <c r="AE47" s="94">
        <f>'УП (11 кл.)'!AA29</f>
        <v>0</v>
      </c>
      <c r="AF47" s="57">
        <f t="shared" si="0"/>
        <v>66</v>
      </c>
      <c r="AG47" s="315">
        <f t="shared" si="1"/>
        <v>56</v>
      </c>
      <c r="AI47" s="190"/>
    </row>
    <row r="48" spans="1:35" s="189" customFormat="1" ht="47.25" customHeight="1" x14ac:dyDescent="0.25">
      <c r="A48" s="121" t="s">
        <v>40</v>
      </c>
      <c r="B48" s="195" t="s">
        <v>155</v>
      </c>
      <c r="C48" s="558"/>
      <c r="D48" s="559"/>
      <c r="E48" s="559"/>
      <c r="F48" s="559"/>
      <c r="G48" s="559"/>
      <c r="H48" s="559"/>
      <c r="I48" s="559"/>
      <c r="J48" s="559"/>
      <c r="K48" s="559"/>
      <c r="L48" s="560"/>
      <c r="M48" s="93">
        <f t="shared" ref="M48:R48" si="6">SUM(M49:M49)</f>
        <v>108</v>
      </c>
      <c r="N48" s="93">
        <f t="shared" si="6"/>
        <v>10</v>
      </c>
      <c r="O48" s="93">
        <f t="shared" si="6"/>
        <v>92</v>
      </c>
      <c r="P48" s="93">
        <f t="shared" si="6"/>
        <v>10</v>
      </c>
      <c r="Q48" s="93">
        <f t="shared" si="6"/>
        <v>82</v>
      </c>
      <c r="R48" s="93">
        <f t="shared" si="6"/>
        <v>0</v>
      </c>
      <c r="S48" s="93"/>
      <c r="T48" s="93">
        <f>T49</f>
        <v>2</v>
      </c>
      <c r="U48" s="115">
        <f>U49</f>
        <v>4</v>
      </c>
      <c r="V48" s="86"/>
      <c r="W48" s="86"/>
      <c r="X48" s="94"/>
      <c r="Y48" s="94"/>
      <c r="Z48" s="94"/>
      <c r="AA48" s="94"/>
      <c r="AB48" s="94">
        <f>'УП (11 кл.)'!X34</f>
        <v>0</v>
      </c>
      <c r="AC48" s="94">
        <f>'УП (11 кл.)'!Y34</f>
        <v>0</v>
      </c>
      <c r="AD48" s="94">
        <f>'УП (11 кл.)'!Z34</f>
        <v>0</v>
      </c>
      <c r="AE48" s="94">
        <f>'УП (11 кл.)'!AA34</f>
        <v>0</v>
      </c>
      <c r="AF48" s="57">
        <f t="shared" si="0"/>
        <v>0</v>
      </c>
      <c r="AG48" s="315">
        <f t="shared" si="1"/>
        <v>92</v>
      </c>
      <c r="AI48" s="190"/>
    </row>
    <row r="49" spans="1:35" s="189" customFormat="1" ht="57" customHeight="1" x14ac:dyDescent="0.25">
      <c r="A49" s="140" t="str">
        <f>'УП (11 кл.)'!A35</f>
        <v>ЕН.01</v>
      </c>
      <c r="B49" s="141">
        <f>'УП (11 кл.)'!B35</f>
        <v>0</v>
      </c>
      <c r="C49" s="140"/>
      <c r="D49" s="140"/>
      <c r="E49" s="140"/>
      <c r="F49" s="140" t="s">
        <v>205</v>
      </c>
      <c r="G49" s="140"/>
      <c r="H49" s="140"/>
      <c r="I49" s="140">
        <f>'УП (11 кл.)'!G35</f>
        <v>0</v>
      </c>
      <c r="J49" s="140">
        <f>'УП (11 кл.)'!H35</f>
        <v>0</v>
      </c>
      <c r="K49" s="140">
        <f>'УП (11 кл.)'!I35</f>
        <v>0</v>
      </c>
      <c r="L49" s="140">
        <f>'УП (11 кл.)'!J35</f>
        <v>0</v>
      </c>
      <c r="M49" s="94">
        <f>O49+N49+T49+U49</f>
        <v>108</v>
      </c>
      <c r="N49" s="94">
        <v>10</v>
      </c>
      <c r="O49" s="94">
        <v>92</v>
      </c>
      <c r="P49" s="94">
        <v>10</v>
      </c>
      <c r="Q49" s="94">
        <v>82</v>
      </c>
      <c r="R49" s="94"/>
      <c r="S49" s="94"/>
      <c r="T49" s="94">
        <v>2</v>
      </c>
      <c r="U49" s="202">
        <v>4</v>
      </c>
      <c r="V49" s="94"/>
      <c r="W49" s="94"/>
      <c r="X49" s="94"/>
      <c r="Y49" s="94">
        <v>102</v>
      </c>
      <c r="Z49" s="94"/>
      <c r="AA49" s="94"/>
      <c r="AB49" s="94">
        <f>'УП (11 кл.)'!X35</f>
        <v>0</v>
      </c>
      <c r="AC49" s="94">
        <f>'УП (11 кл.)'!Y35</f>
        <v>0</v>
      </c>
      <c r="AD49" s="94">
        <f>'УП (11 кл.)'!Z35</f>
        <v>0</v>
      </c>
      <c r="AE49" s="94">
        <f>'УП (11 кл.)'!AA35</f>
        <v>0</v>
      </c>
      <c r="AF49" s="57">
        <f t="shared" si="0"/>
        <v>102</v>
      </c>
      <c r="AG49" s="315">
        <f t="shared" si="1"/>
        <v>92</v>
      </c>
      <c r="AI49" s="190"/>
    </row>
    <row r="50" spans="1:35" s="189" customFormat="1" ht="19.899999999999999" customHeight="1" x14ac:dyDescent="0.25">
      <c r="A50" s="121" t="s">
        <v>36</v>
      </c>
      <c r="B50" s="52" t="str">
        <f>'УП (11 кл.)'!B40</f>
        <v>Общепрофессиональный цикл</v>
      </c>
      <c r="C50" s="558"/>
      <c r="D50" s="559"/>
      <c r="E50" s="559"/>
      <c r="F50" s="559"/>
      <c r="G50" s="559"/>
      <c r="H50" s="559"/>
      <c r="I50" s="559"/>
      <c r="J50" s="559"/>
      <c r="K50" s="559"/>
      <c r="L50" s="560"/>
      <c r="M50" s="93">
        <f>SUM(M51:M59)</f>
        <v>506</v>
      </c>
      <c r="N50" s="93">
        <f>SUM(N51:N59)</f>
        <v>44</v>
      </c>
      <c r="O50" s="93">
        <f>SUM(O51:O59)</f>
        <v>446</v>
      </c>
      <c r="P50" s="93">
        <f>SUM(P51:P59)</f>
        <v>268</v>
      </c>
      <c r="Q50" s="93">
        <f>SUM(Q51:Q59)</f>
        <v>178</v>
      </c>
      <c r="R50" s="93">
        <f>SUM(R51:R58)</f>
        <v>0</v>
      </c>
      <c r="S50" s="93"/>
      <c r="T50" s="93">
        <f>SUM(T51:T58)</f>
        <v>6</v>
      </c>
      <c r="U50" s="93">
        <f>SUM(U51:U58)</f>
        <v>10</v>
      </c>
      <c r="V50" s="86"/>
      <c r="W50" s="86"/>
      <c r="X50" s="94"/>
      <c r="Y50" s="94"/>
      <c r="Z50" s="94"/>
      <c r="AA50" s="94"/>
      <c r="AB50" s="94">
        <f>'УП (11 кл.)'!X40</f>
        <v>0</v>
      </c>
      <c r="AC50" s="94">
        <f>'УП (11 кл.)'!Y40</f>
        <v>0</v>
      </c>
      <c r="AD50" s="94">
        <f>'УП (11 кл.)'!Z40</f>
        <v>0</v>
      </c>
      <c r="AE50" s="94">
        <f>'УП (11 кл.)'!AA40</f>
        <v>0</v>
      </c>
      <c r="AF50" s="57">
        <f t="shared" si="0"/>
        <v>0</v>
      </c>
      <c r="AG50" s="315">
        <f t="shared" si="1"/>
        <v>446</v>
      </c>
      <c r="AI50" s="190"/>
    </row>
    <row r="51" spans="1:35" s="189" customFormat="1" ht="19.899999999999999" customHeight="1" x14ac:dyDescent="0.3">
      <c r="A51" s="140" t="str">
        <f>'УП (11 кл.)'!A41</f>
        <v>ОП.01</v>
      </c>
      <c r="B51" s="141" t="str">
        <f>'УП (11 кл.)'!B41</f>
        <v>Экономика организации</v>
      </c>
      <c r="C51" s="140"/>
      <c r="D51" s="140"/>
      <c r="E51" s="140"/>
      <c r="F51" s="140"/>
      <c r="G51" s="140" t="s">
        <v>258</v>
      </c>
      <c r="H51" s="140"/>
      <c r="I51" s="140">
        <f>'УП (11 кл.)'!G41</f>
        <v>0</v>
      </c>
      <c r="J51" s="140">
        <f>'УП (11 кл.)'!H41</f>
        <v>0</v>
      </c>
      <c r="K51" s="140">
        <f>'УП (11 кл.)'!I41</f>
        <v>0</v>
      </c>
      <c r="L51" s="140">
        <f>'УП (11 кл.)'!J41</f>
        <v>0</v>
      </c>
      <c r="M51" s="94">
        <v>72</v>
      </c>
      <c r="N51" s="94">
        <v>6</v>
      </c>
      <c r="O51" s="94">
        <v>66</v>
      </c>
      <c r="P51" s="94">
        <v>36</v>
      </c>
      <c r="Q51" s="94">
        <v>30</v>
      </c>
      <c r="R51" s="94"/>
      <c r="S51" s="94"/>
      <c r="T51" s="94">
        <v>0</v>
      </c>
      <c r="U51" s="202">
        <f>IF(OR(C51="Э",D51="Э",E51="Э",F51="Э",G51="Э",H51="Э",I51="Э",J51="Э",K51="Э",L51="Э"),6,0)</f>
        <v>0</v>
      </c>
      <c r="V51" s="143"/>
      <c r="W51" s="143"/>
      <c r="X51" s="94"/>
      <c r="Y51" s="94"/>
      <c r="Z51" s="94">
        <v>72</v>
      </c>
      <c r="AA51" s="94"/>
      <c r="AB51" s="94">
        <f>'УП (11 кл.)'!X41</f>
        <v>0</v>
      </c>
      <c r="AC51" s="94">
        <f>'УП (11 кл.)'!Y41</f>
        <v>0</v>
      </c>
      <c r="AD51" s="94">
        <f>'УП (11 кл.)'!Z41</f>
        <v>0</v>
      </c>
      <c r="AE51" s="94">
        <f>'УП (11 кл.)'!AA41</f>
        <v>0</v>
      </c>
      <c r="AF51" s="57">
        <f t="shared" si="0"/>
        <v>72</v>
      </c>
      <c r="AG51" s="315">
        <f t="shared" si="1"/>
        <v>66</v>
      </c>
      <c r="AI51" s="190"/>
    </row>
    <row r="52" spans="1:35" s="189" customFormat="1" ht="19.899999999999999" customHeight="1" x14ac:dyDescent="0.3">
      <c r="A52" s="140" t="str">
        <f>'УП (11 кл.)'!A42</f>
        <v>ОП.02</v>
      </c>
      <c r="B52" s="141" t="str">
        <f>'УП (11 кл.)'!B42</f>
        <v>Статистика</v>
      </c>
      <c r="C52" s="140"/>
      <c r="D52" s="140"/>
      <c r="E52" s="140"/>
      <c r="F52" s="140"/>
      <c r="G52" s="140" t="s">
        <v>258</v>
      </c>
      <c r="H52" s="140"/>
      <c r="I52" s="140">
        <f>'УП (11 кл.)'!G42</f>
        <v>0</v>
      </c>
      <c r="J52" s="140">
        <f>'УП (11 кл.)'!H42</f>
        <v>0</v>
      </c>
      <c r="K52" s="140">
        <f>'УП (11 кл.)'!I42</f>
        <v>0</v>
      </c>
      <c r="L52" s="140">
        <f>'УП (11 кл.)'!J42</f>
        <v>0</v>
      </c>
      <c r="M52" s="94">
        <v>62</v>
      </c>
      <c r="N52" s="94">
        <v>6</v>
      </c>
      <c r="O52" s="94">
        <v>56</v>
      </c>
      <c r="P52" s="94">
        <v>30</v>
      </c>
      <c r="Q52" s="94">
        <v>26</v>
      </c>
      <c r="R52" s="94"/>
      <c r="S52" s="94"/>
      <c r="T52" s="94">
        <v>0</v>
      </c>
      <c r="U52" s="202">
        <f>IF(OR(C52="Э",D52="Э",E52="Э",F52="Э",G52="Э",H52="Э",I52="Э",J52="Э",K52="Э",L52="Э"),6,0)</f>
        <v>0</v>
      </c>
      <c r="V52" s="143"/>
      <c r="W52" s="143"/>
      <c r="X52" s="94"/>
      <c r="Y52" s="94"/>
      <c r="Z52" s="94">
        <v>62</v>
      </c>
      <c r="AA52" s="94"/>
      <c r="AB52" s="94">
        <f>'УП (11 кл.)'!X42</f>
        <v>0</v>
      </c>
      <c r="AC52" s="94">
        <f>'УП (11 кл.)'!Y42</f>
        <v>0</v>
      </c>
      <c r="AD52" s="94">
        <f>'УП (11 кл.)'!Z42</f>
        <v>0</v>
      </c>
      <c r="AE52" s="94">
        <f>'УП (11 кл.)'!AA42</f>
        <v>0</v>
      </c>
      <c r="AF52" s="57">
        <f t="shared" si="0"/>
        <v>62</v>
      </c>
      <c r="AG52" s="315">
        <f t="shared" si="1"/>
        <v>56</v>
      </c>
      <c r="AI52" s="190"/>
    </row>
    <row r="53" spans="1:35" s="189" customFormat="1" ht="19.899999999999999" customHeight="1" x14ac:dyDescent="0.3">
      <c r="A53" s="140" t="str">
        <f>'УП (11 кл.)'!A43</f>
        <v>ОП.03</v>
      </c>
      <c r="B53" s="141" t="str">
        <f>'УП (11 кл.)'!B43</f>
        <v>Менеджмент</v>
      </c>
      <c r="C53" s="140"/>
      <c r="D53" s="140"/>
      <c r="E53" s="140"/>
      <c r="F53" s="140"/>
      <c r="G53" s="140" t="s">
        <v>205</v>
      </c>
      <c r="H53" s="140"/>
      <c r="I53" s="140">
        <f>'УП (11 кл.)'!G43</f>
        <v>0</v>
      </c>
      <c r="J53" s="140">
        <f>'УП (11 кл.)'!H43</f>
        <v>0</v>
      </c>
      <c r="K53" s="140">
        <f>'УП (11 кл.)'!I43</f>
        <v>0</v>
      </c>
      <c r="L53" s="140">
        <f>'УП (11 кл.)'!J43</f>
        <v>0</v>
      </c>
      <c r="M53" s="94">
        <v>72</v>
      </c>
      <c r="N53" s="94">
        <v>6</v>
      </c>
      <c r="O53" s="94">
        <v>56</v>
      </c>
      <c r="P53" s="94">
        <v>36</v>
      </c>
      <c r="Q53" s="94">
        <v>20</v>
      </c>
      <c r="R53" s="94"/>
      <c r="S53" s="94"/>
      <c r="T53" s="94">
        <v>4</v>
      </c>
      <c r="U53" s="202">
        <v>6</v>
      </c>
      <c r="V53" s="143"/>
      <c r="W53" s="143"/>
      <c r="X53" s="94"/>
      <c r="Y53" s="94"/>
      <c r="Z53" s="94">
        <v>62</v>
      </c>
      <c r="AA53" s="94"/>
      <c r="AB53" s="94">
        <f>'УП (11 кл.)'!X43</f>
        <v>0</v>
      </c>
      <c r="AC53" s="94">
        <f>'УП (11 кл.)'!Y43</f>
        <v>0</v>
      </c>
      <c r="AD53" s="94">
        <f>'УП (11 кл.)'!Z43</f>
        <v>0</v>
      </c>
      <c r="AE53" s="94">
        <f>'УП (11 кл.)'!AA43</f>
        <v>0</v>
      </c>
      <c r="AF53" s="57">
        <f t="shared" si="0"/>
        <v>62</v>
      </c>
      <c r="AG53" s="315">
        <f t="shared" si="1"/>
        <v>56</v>
      </c>
      <c r="AI53" s="190"/>
    </row>
    <row r="54" spans="1:35" s="189" customFormat="1" ht="40.5" customHeight="1" x14ac:dyDescent="0.3">
      <c r="A54" s="140" t="s">
        <v>31</v>
      </c>
      <c r="B54" s="141" t="str">
        <f>'УП (11 кл.)'!B45</f>
        <v>Правовое обеспечение профессиональной деятельности</v>
      </c>
      <c r="C54" s="140"/>
      <c r="D54" s="140"/>
      <c r="E54" s="140"/>
      <c r="F54" s="140"/>
      <c r="G54" s="140" t="s">
        <v>258</v>
      </c>
      <c r="H54" s="140"/>
      <c r="I54" s="140">
        <f>'УП (11 кл.)'!G45</f>
        <v>0</v>
      </c>
      <c r="J54" s="140">
        <f>'УП (11 кл.)'!H45</f>
        <v>0</v>
      </c>
      <c r="K54" s="140">
        <f>'УП (11 кл.)'!I45</f>
        <v>0</v>
      </c>
      <c r="L54" s="140">
        <f>'УП (11 кл.)'!J45</f>
        <v>0</v>
      </c>
      <c r="M54" s="94">
        <v>40</v>
      </c>
      <c r="N54" s="94">
        <v>2</v>
      </c>
      <c r="O54" s="94">
        <v>38</v>
      </c>
      <c r="P54" s="94">
        <v>24</v>
      </c>
      <c r="Q54" s="94">
        <v>14</v>
      </c>
      <c r="R54" s="94"/>
      <c r="S54" s="94"/>
      <c r="T54" s="94">
        <v>0</v>
      </c>
      <c r="U54" s="202">
        <f>IF(OR(C54="Э",D54="Э",E54="Э",F54="Э",G54="Э",H54="Э",I54="Э",J54="Э",K54="Э",L54="Э"),6,0)</f>
        <v>0</v>
      </c>
      <c r="V54" s="143"/>
      <c r="W54" s="143"/>
      <c r="X54" s="94"/>
      <c r="Y54" s="94"/>
      <c r="Z54" s="94">
        <v>40</v>
      </c>
      <c r="AA54" s="94"/>
      <c r="AB54" s="94">
        <f>'УП (11 кл.)'!X45</f>
        <v>0</v>
      </c>
      <c r="AC54" s="94">
        <f>'УП (11 кл.)'!Y45</f>
        <v>0</v>
      </c>
      <c r="AD54" s="94">
        <f>'УП (11 кл.)'!Z45</f>
        <v>0</v>
      </c>
      <c r="AE54" s="94">
        <f>'УП (11 кл.)'!AA45</f>
        <v>0</v>
      </c>
      <c r="AF54" s="57">
        <f t="shared" si="0"/>
        <v>40</v>
      </c>
      <c r="AG54" s="315">
        <f t="shared" si="1"/>
        <v>38</v>
      </c>
      <c r="AI54" s="190"/>
    </row>
    <row r="55" spans="1:35" s="189" customFormat="1" ht="19.899999999999999" customHeight="1" x14ac:dyDescent="0.3">
      <c r="A55" s="140" t="s">
        <v>30</v>
      </c>
      <c r="B55" s="141" t="str">
        <f>'УП (11 кл.)'!B46</f>
        <v>Финансы, денежное обращение и кредит</v>
      </c>
      <c r="C55" s="140"/>
      <c r="D55" s="140"/>
      <c r="E55" s="140"/>
      <c r="F55" s="140"/>
      <c r="G55" s="140"/>
      <c r="H55" s="140" t="s">
        <v>205</v>
      </c>
      <c r="I55" s="140">
        <f>'УП (11 кл.)'!G46</f>
        <v>0</v>
      </c>
      <c r="J55" s="140">
        <f>'УП (11 кл.)'!H46</f>
        <v>0</v>
      </c>
      <c r="K55" s="140">
        <f>'УП (11 кл.)'!I46</f>
        <v>0</v>
      </c>
      <c r="L55" s="140">
        <f>'УП (11 кл.)'!J46</f>
        <v>0</v>
      </c>
      <c r="M55" s="94">
        <v>76</v>
      </c>
      <c r="N55" s="94">
        <v>8</v>
      </c>
      <c r="O55" s="94">
        <v>62</v>
      </c>
      <c r="P55" s="94">
        <v>48</v>
      </c>
      <c r="Q55" s="94">
        <v>14</v>
      </c>
      <c r="R55" s="94"/>
      <c r="S55" s="94"/>
      <c r="T55" s="94">
        <v>2</v>
      </c>
      <c r="U55" s="202">
        <v>4</v>
      </c>
      <c r="V55" s="143"/>
      <c r="W55" s="143"/>
      <c r="X55" s="94"/>
      <c r="Y55" s="94"/>
      <c r="Z55" s="94"/>
      <c r="AA55" s="94">
        <v>70</v>
      </c>
      <c r="AB55" s="94">
        <f>'УП (11 кл.)'!X46</f>
        <v>0</v>
      </c>
      <c r="AC55" s="94">
        <f>'УП (11 кл.)'!Y46</f>
        <v>0</v>
      </c>
      <c r="AD55" s="94">
        <f>'УП (11 кл.)'!Z46</f>
        <v>0</v>
      </c>
      <c r="AE55" s="94">
        <f>'УП (11 кл.)'!AA46</f>
        <v>0</v>
      </c>
      <c r="AF55" s="57">
        <f t="shared" si="0"/>
        <v>70</v>
      </c>
      <c r="AG55" s="315">
        <f t="shared" si="1"/>
        <v>62</v>
      </c>
      <c r="AI55" s="190"/>
    </row>
    <row r="56" spans="1:35" s="189" customFormat="1" ht="19.899999999999999" customHeight="1" x14ac:dyDescent="0.3">
      <c r="A56" s="140" t="s">
        <v>29</v>
      </c>
      <c r="B56" s="141" t="str">
        <f>'УП (11 кл.)'!B49</f>
        <v>Аудит</v>
      </c>
      <c r="C56" s="140"/>
      <c r="D56" s="140"/>
      <c r="E56" s="140"/>
      <c r="F56" s="140"/>
      <c r="G56" s="140"/>
      <c r="H56" s="140" t="s">
        <v>258</v>
      </c>
      <c r="I56" s="140">
        <f>'УП (11 кл.)'!G49</f>
        <v>0</v>
      </c>
      <c r="J56" s="140">
        <f>'УП (11 кл.)'!H49</f>
        <v>0</v>
      </c>
      <c r="K56" s="140">
        <f>'УП (11 кл.)'!I49</f>
        <v>0</v>
      </c>
      <c r="L56" s="140">
        <f>'УП (11 кл.)'!J49</f>
        <v>0</v>
      </c>
      <c r="M56" s="94">
        <v>88</v>
      </c>
      <c r="N56" s="94">
        <v>6</v>
      </c>
      <c r="O56" s="94">
        <v>82</v>
      </c>
      <c r="P56" s="94">
        <v>52</v>
      </c>
      <c r="Q56" s="94">
        <v>30</v>
      </c>
      <c r="R56" s="94"/>
      <c r="S56" s="94"/>
      <c r="T56" s="94">
        <v>0</v>
      </c>
      <c r="U56" s="202">
        <f>IF(OR(C56="Э",D56="Э",E56="Э",F56="Э",G56="Э",H56="Э",I56="Э",J56="Э",K56="Э",L56="Э"),6,0)</f>
        <v>0</v>
      </c>
      <c r="V56" s="143"/>
      <c r="W56" s="143"/>
      <c r="X56" s="94"/>
      <c r="Y56" s="94"/>
      <c r="Z56" s="94">
        <v>50</v>
      </c>
      <c r="AA56" s="94">
        <v>38</v>
      </c>
      <c r="AB56" s="94">
        <f>'УП (11 кл.)'!X49</f>
        <v>0</v>
      </c>
      <c r="AC56" s="94">
        <f>'УП (11 кл.)'!Y49</f>
        <v>0</v>
      </c>
      <c r="AD56" s="94">
        <f>'УП (11 кл.)'!Z49</f>
        <v>0</v>
      </c>
      <c r="AE56" s="94">
        <f>'УП (11 кл.)'!AA49</f>
        <v>0</v>
      </c>
      <c r="AF56" s="57">
        <f t="shared" si="0"/>
        <v>88</v>
      </c>
      <c r="AG56" s="315">
        <f t="shared" si="1"/>
        <v>82</v>
      </c>
      <c r="AI56" s="190"/>
    </row>
    <row r="57" spans="1:35" s="189" customFormat="1" ht="19.899999999999999" customHeight="1" x14ac:dyDescent="0.3">
      <c r="A57" s="140" t="s">
        <v>28</v>
      </c>
      <c r="B57" s="141" t="str">
        <f>'УП (11 кл.)'!B50</f>
        <v>Безопасность жизнедеятельности</v>
      </c>
      <c r="C57" s="140"/>
      <c r="D57" s="140"/>
      <c r="E57" s="140"/>
      <c r="F57" s="140" t="s">
        <v>258</v>
      </c>
      <c r="G57" s="140"/>
      <c r="H57" s="140"/>
      <c r="I57" s="140">
        <f>'УП (11 кл.)'!G50</f>
        <v>0</v>
      </c>
      <c r="J57" s="140">
        <f>'УП (11 кл.)'!H50</f>
        <v>0</v>
      </c>
      <c r="K57" s="140">
        <f>'УП (11 кл.)'!I50</f>
        <v>0</v>
      </c>
      <c r="L57" s="140">
        <f>'УП (11 кл.)'!J50</f>
        <v>0</v>
      </c>
      <c r="M57" s="94">
        <f>'УП (11 кл.)'!K50</f>
        <v>68</v>
      </c>
      <c r="N57" s="94">
        <v>6</v>
      </c>
      <c r="O57" s="94">
        <v>62</v>
      </c>
      <c r="P57" s="94">
        <v>26</v>
      </c>
      <c r="Q57" s="94">
        <v>36</v>
      </c>
      <c r="R57" s="94"/>
      <c r="S57" s="94"/>
      <c r="T57" s="94">
        <v>0</v>
      </c>
      <c r="U57" s="202">
        <f>IF(OR(C57="Э",D57="Э",E57="Э",F57="Э",G57="Э",H57="Э",I57="Э",J57="Э",K57="Э",L57="Э"),6,0)</f>
        <v>0</v>
      </c>
      <c r="V57" s="143"/>
      <c r="W57" s="143"/>
      <c r="X57" s="94">
        <v>20</v>
      </c>
      <c r="Y57" s="94">
        <v>48</v>
      </c>
      <c r="Z57" s="94"/>
      <c r="AA57" s="94"/>
      <c r="AB57" s="94">
        <f>'УП (11 кл.)'!X50</f>
        <v>0</v>
      </c>
      <c r="AC57" s="94">
        <f>'УП (11 кл.)'!Y50</f>
        <v>0</v>
      </c>
      <c r="AD57" s="94">
        <f>'УП (11 кл.)'!Z50</f>
        <v>0</v>
      </c>
      <c r="AE57" s="94">
        <f>'УП (11 кл.)'!AA50</f>
        <v>0</v>
      </c>
      <c r="AF57" s="57">
        <f t="shared" si="0"/>
        <v>68</v>
      </c>
      <c r="AG57" s="315">
        <f t="shared" si="1"/>
        <v>62</v>
      </c>
      <c r="AI57" s="190"/>
    </row>
    <row r="58" spans="1:35" s="189" customFormat="1" ht="19.899999999999999" customHeight="1" x14ac:dyDescent="0.3">
      <c r="A58" s="140" t="s">
        <v>273</v>
      </c>
      <c r="B58" s="141" t="str">
        <f>'УП (11 кл.)'!B58</f>
        <v>Основы предпринимательства</v>
      </c>
      <c r="C58" s="140"/>
      <c r="D58" s="140"/>
      <c r="E58" s="140"/>
      <c r="F58" s="140"/>
      <c r="G58" s="543" t="s">
        <v>258</v>
      </c>
      <c r="H58" s="140"/>
      <c r="I58" s="140">
        <f>'УП (11 кл.)'!G58</f>
        <v>0</v>
      </c>
      <c r="J58" s="140">
        <f>'УП (11 кл.)'!H58</f>
        <v>0</v>
      </c>
      <c r="K58" s="140">
        <f>'УП (11 кл.)'!I58</f>
        <v>0</v>
      </c>
      <c r="L58" s="140">
        <f>'УП (11 кл.)'!J58</f>
        <v>0</v>
      </c>
      <c r="M58" s="94">
        <v>20</v>
      </c>
      <c r="N58" s="94">
        <v>2</v>
      </c>
      <c r="O58" s="94">
        <v>18</v>
      </c>
      <c r="P58" s="94">
        <v>10</v>
      </c>
      <c r="Q58" s="94">
        <v>8</v>
      </c>
      <c r="R58" s="94"/>
      <c r="S58" s="94"/>
      <c r="T58" s="94">
        <v>0</v>
      </c>
      <c r="U58" s="202">
        <f>IF(OR(C58="Э",D58="Э",E58="Э",F58="Э",G58="Э",H58="Э",I58="Э",J58="Э",K58="Э",L58="Э"),6,0)</f>
        <v>0</v>
      </c>
      <c r="V58" s="143"/>
      <c r="W58" s="143"/>
      <c r="X58" s="94"/>
      <c r="Y58" s="94"/>
      <c r="Z58" s="94">
        <v>20</v>
      </c>
      <c r="AA58" s="94"/>
      <c r="AB58" s="94">
        <f>'УП (11 кл.)'!X58</f>
        <v>0</v>
      </c>
      <c r="AC58" s="94">
        <f>'УП (11 кл.)'!Y58</f>
        <v>0</v>
      </c>
      <c r="AD58" s="94">
        <f>'УП (11 кл.)'!Z58</f>
        <v>0</v>
      </c>
      <c r="AE58" s="94">
        <f>'УП (11 кл.)'!AA58</f>
        <v>0</v>
      </c>
      <c r="AF58" s="57">
        <f t="shared" si="0"/>
        <v>20</v>
      </c>
      <c r="AG58" s="315">
        <f t="shared" si="1"/>
        <v>18</v>
      </c>
      <c r="AI58" s="190"/>
    </row>
    <row r="59" spans="1:35" s="189" customFormat="1" ht="19.899999999999999" customHeight="1" x14ac:dyDescent="0.3">
      <c r="A59" s="140" t="s">
        <v>283</v>
      </c>
      <c r="B59" s="141" t="s">
        <v>284</v>
      </c>
      <c r="C59" s="140"/>
      <c r="D59" s="140"/>
      <c r="E59" s="140"/>
      <c r="F59" s="140"/>
      <c r="G59" s="544"/>
      <c r="H59" s="140"/>
      <c r="I59" s="317"/>
      <c r="J59" s="317"/>
      <c r="K59" s="317"/>
      <c r="L59" s="318"/>
      <c r="M59" s="94">
        <v>8</v>
      </c>
      <c r="N59" s="94">
        <v>2</v>
      </c>
      <c r="O59" s="94">
        <v>6</v>
      </c>
      <c r="P59" s="94">
        <v>6</v>
      </c>
      <c r="Q59" s="94">
        <v>0</v>
      </c>
      <c r="R59" s="94"/>
      <c r="S59" s="94"/>
      <c r="T59" s="94">
        <v>0</v>
      </c>
      <c r="U59" s="202">
        <v>0</v>
      </c>
      <c r="V59" s="143"/>
      <c r="W59" s="143"/>
      <c r="X59" s="94"/>
      <c r="Y59" s="94"/>
      <c r="Z59" s="94">
        <v>8</v>
      </c>
      <c r="AA59" s="94"/>
      <c r="AB59" s="94"/>
      <c r="AC59" s="94"/>
      <c r="AD59" s="94"/>
      <c r="AE59" s="94"/>
      <c r="AF59" s="57"/>
      <c r="AG59" s="315">
        <f t="shared" si="1"/>
        <v>6</v>
      </c>
      <c r="AI59" s="190"/>
    </row>
    <row r="60" spans="1:35" s="189" customFormat="1" ht="19.899999999999999" customHeight="1" x14ac:dyDescent="0.25">
      <c r="A60" s="121" t="s">
        <v>24</v>
      </c>
      <c r="B60" s="52" t="s">
        <v>201</v>
      </c>
      <c r="C60" s="558"/>
      <c r="D60" s="559"/>
      <c r="E60" s="559"/>
      <c r="F60" s="559"/>
      <c r="G60" s="559"/>
      <c r="H60" s="559"/>
      <c r="I60" s="559"/>
      <c r="J60" s="559"/>
      <c r="K60" s="559"/>
      <c r="L60" s="560"/>
      <c r="M60" s="86">
        <f t="shared" ref="M60:R60" si="7">M61+M66+M72+M77+M83</f>
        <v>1624</v>
      </c>
      <c r="N60" s="86">
        <f t="shared" si="7"/>
        <v>84</v>
      </c>
      <c r="O60" s="86">
        <f>O62+O67+O68+O73+O78+O79+O84</f>
        <v>950</v>
      </c>
      <c r="P60" s="86">
        <f t="shared" si="7"/>
        <v>482</v>
      </c>
      <c r="Q60" s="86">
        <f t="shared" si="7"/>
        <v>428</v>
      </c>
      <c r="R60" s="86">
        <f t="shared" si="7"/>
        <v>40</v>
      </c>
      <c r="S60" s="86">
        <f>S61+S66+S72+S77+S83</f>
        <v>468</v>
      </c>
      <c r="T60" s="86">
        <f>T61+T66+T72+T77+T83</f>
        <v>52</v>
      </c>
      <c r="U60" s="86">
        <f>U61+U66+U72+U77+U83</f>
        <v>70</v>
      </c>
      <c r="V60" s="86"/>
      <c r="W60" s="86"/>
      <c r="X60" s="94"/>
      <c r="Y60" s="94"/>
      <c r="Z60" s="94"/>
      <c r="AA60" s="94"/>
      <c r="AB60" s="94">
        <f>'УП (11 кл.)'!X68</f>
        <v>0</v>
      </c>
      <c r="AC60" s="94">
        <f>'УП (11 кл.)'!Y68</f>
        <v>0</v>
      </c>
      <c r="AD60" s="94">
        <f>'УП (11 кл.)'!Z68</f>
        <v>0</v>
      </c>
      <c r="AE60" s="94">
        <f>'УП (11 кл.)'!AA68</f>
        <v>0</v>
      </c>
      <c r="AF60" s="57">
        <f t="shared" si="0"/>
        <v>0</v>
      </c>
      <c r="AG60" s="315">
        <f t="shared" si="1"/>
        <v>950</v>
      </c>
      <c r="AI60" s="190"/>
    </row>
    <row r="61" spans="1:35" s="119" customFormat="1" ht="57" customHeight="1" x14ac:dyDescent="0.25">
      <c r="A61" s="133" t="s">
        <v>23</v>
      </c>
      <c r="B61" s="149" t="str">
        <f>'УП (11 кл.)'!B69</f>
        <v>Документирование хозяйственных операций и ведение бухгалтерского учета активов организации</v>
      </c>
      <c r="C61" s="321"/>
      <c r="D61" s="321"/>
      <c r="E61" s="321"/>
      <c r="F61" s="321" t="s">
        <v>205</v>
      </c>
      <c r="G61" s="321"/>
      <c r="H61" s="321"/>
      <c r="I61" s="321"/>
      <c r="J61" s="321"/>
      <c r="K61" s="321"/>
      <c r="L61" s="321"/>
      <c r="M61" s="93">
        <f>SUM(M62:M65)</f>
        <v>162</v>
      </c>
      <c r="N61" s="93">
        <f>SUM(N62:N64)</f>
        <v>8</v>
      </c>
      <c r="O61" s="93">
        <f>O62</f>
        <v>70</v>
      </c>
      <c r="P61" s="93">
        <f>SUM(P62:P62)</f>
        <v>40</v>
      </c>
      <c r="Q61" s="93">
        <f>SUM(Q62:Q62)</f>
        <v>30</v>
      </c>
      <c r="R61" s="93">
        <f>SUM(R62:R62)</f>
        <v>0</v>
      </c>
      <c r="S61" s="93">
        <v>72</v>
      </c>
      <c r="T61" s="93">
        <f>SUM(T62:T65)</f>
        <v>4</v>
      </c>
      <c r="U61" s="93">
        <f>SUM(U62:U65)</f>
        <v>8</v>
      </c>
      <c r="V61" s="86"/>
      <c r="W61" s="86"/>
      <c r="X61" s="94"/>
      <c r="Y61" s="94"/>
      <c r="Z61" s="94"/>
      <c r="AA61" s="94"/>
      <c r="AB61" s="94">
        <f>'УП (11 кл.)'!X69</f>
        <v>0</v>
      </c>
      <c r="AC61" s="94">
        <f>'УП (11 кл.)'!Y69</f>
        <v>0</v>
      </c>
      <c r="AD61" s="94">
        <f>'УП (11 кл.)'!Z69</f>
        <v>0</v>
      </c>
      <c r="AE61" s="94">
        <f>'УП (11 кл.)'!AA69</f>
        <v>0</v>
      </c>
      <c r="AF61" s="57">
        <f t="shared" ref="AF61:AF95" si="8">SUM(V61:AE61)</f>
        <v>0</v>
      </c>
      <c r="AG61" s="315">
        <f t="shared" si="1"/>
        <v>70</v>
      </c>
      <c r="AI61" s="191"/>
    </row>
    <row r="62" spans="1:35" s="189" customFormat="1" ht="57" customHeight="1" x14ac:dyDescent="0.25">
      <c r="A62" s="121" t="str">
        <f>'УП (11 кл.)'!A70</f>
        <v>МДК.01.01</v>
      </c>
      <c r="B62" s="149" t="str">
        <f>'УП (11 кл.)'!B70</f>
        <v>Практические основы бухгалтерского учета активов организации</v>
      </c>
      <c r="C62" s="140"/>
      <c r="D62" s="140"/>
      <c r="E62" s="140"/>
      <c r="F62" s="140" t="s">
        <v>205</v>
      </c>
      <c r="G62" s="140"/>
      <c r="H62" s="140"/>
      <c r="I62" s="140">
        <f>'УП (11 кл.)'!G70</f>
        <v>0</v>
      </c>
      <c r="J62" s="140">
        <f>'УП (11 кл.)'!H70</f>
        <v>0</v>
      </c>
      <c r="K62" s="140">
        <f>'УП (11 кл.)'!I70</f>
        <v>0</v>
      </c>
      <c r="L62" s="140">
        <f>'УП (11 кл.)'!J70</f>
        <v>0</v>
      </c>
      <c r="M62" s="94">
        <v>84</v>
      </c>
      <c r="N62" s="94">
        <v>8</v>
      </c>
      <c r="O62" s="94">
        <v>70</v>
      </c>
      <c r="P62" s="94">
        <v>40</v>
      </c>
      <c r="Q62" s="94">
        <v>30</v>
      </c>
      <c r="R62" s="94"/>
      <c r="S62" s="94"/>
      <c r="T62" s="94">
        <v>2</v>
      </c>
      <c r="U62" s="202">
        <v>4</v>
      </c>
      <c r="V62" s="94"/>
      <c r="W62" s="94"/>
      <c r="X62" s="94"/>
      <c r="Y62" s="94">
        <v>78</v>
      </c>
      <c r="Z62" s="94"/>
      <c r="AA62" s="94"/>
      <c r="AB62" s="94">
        <f>'УП (11 кл.)'!X70</f>
        <v>0</v>
      </c>
      <c r="AC62" s="94">
        <f>'УП (11 кл.)'!Y70</f>
        <v>0</v>
      </c>
      <c r="AD62" s="94">
        <f>'УП (11 кл.)'!Z70</f>
        <v>0</v>
      </c>
      <c r="AE62" s="94">
        <f>'УП (11 кл.)'!AA70</f>
        <v>0</v>
      </c>
      <c r="AF62" s="57">
        <f t="shared" si="8"/>
        <v>78</v>
      </c>
      <c r="AG62" s="315">
        <f t="shared" ref="AG62:AG91" si="9">O62</f>
        <v>70</v>
      </c>
      <c r="AI62" s="190"/>
    </row>
    <row r="63" spans="1:35" s="189" customFormat="1" ht="19.899999999999999" customHeight="1" x14ac:dyDescent="0.3">
      <c r="A63" s="152" t="s">
        <v>69</v>
      </c>
      <c r="B63" s="149" t="str">
        <f>'УП (11 кл.)'!B75</f>
        <v xml:space="preserve">Учебная практика  </v>
      </c>
      <c r="C63" s="140"/>
      <c r="D63" s="140"/>
      <c r="E63" s="140"/>
      <c r="F63" s="140"/>
      <c r="G63" s="140"/>
      <c r="H63" s="140"/>
      <c r="I63" s="140">
        <f>'УП (11 кл.)'!G75</f>
        <v>0</v>
      </c>
      <c r="J63" s="140">
        <f>'УП (11 кл.)'!H75</f>
        <v>0</v>
      </c>
      <c r="K63" s="140">
        <f>'УП (11 кл.)'!I75</f>
        <v>0</v>
      </c>
      <c r="L63" s="140">
        <f>'УП (11 кл.)'!J75</f>
        <v>0</v>
      </c>
      <c r="M63" s="94">
        <f>O63</f>
        <v>0</v>
      </c>
      <c r="N63" s="94">
        <f>'УП (11 кл.)'!L75</f>
        <v>0</v>
      </c>
      <c r="O63" s="143">
        <f>'УП (11 кл.)'!M75</f>
        <v>0</v>
      </c>
      <c r="P63" s="143"/>
      <c r="Q63" s="143"/>
      <c r="R63" s="143"/>
      <c r="S63" s="143"/>
      <c r="T63" s="143"/>
      <c r="U63" s="202">
        <f t="shared" ref="U63:U86" si="10">IF(OR(C63="Э",D63="Э",E63="Э",F63="Э",G63="Э",H63="Э",I63="Э",J63="Э",K63="Э",L63="Э"),6,0)</f>
        <v>0</v>
      </c>
      <c r="V63" s="143"/>
      <c r="W63" s="143"/>
      <c r="X63" s="94"/>
      <c r="Y63" s="94"/>
      <c r="Z63" s="94"/>
      <c r="AA63" s="94"/>
      <c r="AB63" s="94">
        <f>'УП (11 кл.)'!X75</f>
        <v>0</v>
      </c>
      <c r="AC63" s="94">
        <f>'УП (11 кл.)'!Y75</f>
        <v>0</v>
      </c>
      <c r="AD63" s="94">
        <f>'УП (11 кл.)'!Z75</f>
        <v>0</v>
      </c>
      <c r="AE63" s="94">
        <f>'УП (11 кл.)'!AA75</f>
        <v>0</v>
      </c>
      <c r="AF63" s="57">
        <f t="shared" si="8"/>
        <v>0</v>
      </c>
      <c r="AG63" s="315">
        <f t="shared" si="9"/>
        <v>0</v>
      </c>
      <c r="AI63" s="190"/>
    </row>
    <row r="64" spans="1:35" s="189" customFormat="1" ht="39" customHeight="1" x14ac:dyDescent="0.3">
      <c r="A64" s="131" t="s">
        <v>61</v>
      </c>
      <c r="B64" s="149" t="str">
        <f>'УП (11 кл.)'!B76</f>
        <v xml:space="preserve">Производственная  практика (по профилю специальности) </v>
      </c>
      <c r="C64" s="140"/>
      <c r="D64" s="140"/>
      <c r="E64" s="140"/>
      <c r="F64" s="140" t="s">
        <v>258</v>
      </c>
      <c r="G64" s="140"/>
      <c r="H64" s="140"/>
      <c r="I64" s="140">
        <f>'УП (11 кл.)'!G76</f>
        <v>0</v>
      </c>
      <c r="J64" s="140">
        <f>'УП (11 кл.)'!H76</f>
        <v>0</v>
      </c>
      <c r="K64" s="140">
        <f>'УП (11 кл.)'!I76</f>
        <v>0</v>
      </c>
      <c r="L64" s="140">
        <f>'УП (11 кл.)'!J76</f>
        <v>0</v>
      </c>
      <c r="M64" s="94">
        <f>O64</f>
        <v>72</v>
      </c>
      <c r="N64" s="94">
        <f>'УП (11 кл.)'!L76</f>
        <v>0</v>
      </c>
      <c r="O64" s="143">
        <f>'УП (11 кл.)'!M76</f>
        <v>72</v>
      </c>
      <c r="P64" s="143"/>
      <c r="Q64" s="143"/>
      <c r="R64" s="143"/>
      <c r="S64" s="143">
        <v>72</v>
      </c>
      <c r="T64" s="143"/>
      <c r="U64" s="202">
        <f t="shared" si="10"/>
        <v>0</v>
      </c>
      <c r="V64" s="143"/>
      <c r="W64" s="143"/>
      <c r="X64" s="94"/>
      <c r="Y64" s="94">
        <v>72</v>
      </c>
      <c r="Z64" s="94"/>
      <c r="AA64" s="94"/>
      <c r="AB64" s="94">
        <f>'УП (11 кл.)'!X76</f>
        <v>0</v>
      </c>
      <c r="AC64" s="94">
        <f>'УП (11 кл.)'!Y76</f>
        <v>0</v>
      </c>
      <c r="AD64" s="94">
        <f>'УП (11 кл.)'!Z76</f>
        <v>0</v>
      </c>
      <c r="AE64" s="94">
        <f>'УП (11 кл.)'!AA76</f>
        <v>0</v>
      </c>
      <c r="AF64" s="57">
        <f t="shared" si="8"/>
        <v>72</v>
      </c>
      <c r="AG64" s="315">
        <f t="shared" si="9"/>
        <v>72</v>
      </c>
      <c r="AI64" s="190"/>
    </row>
    <row r="65" spans="1:35" s="189" customFormat="1" ht="34.9" customHeight="1" x14ac:dyDescent="0.3">
      <c r="A65" s="131"/>
      <c r="B65" s="149" t="s">
        <v>263</v>
      </c>
      <c r="C65" s="202"/>
      <c r="D65" s="317"/>
      <c r="E65" s="317"/>
      <c r="F65" s="317"/>
      <c r="G65" s="317"/>
      <c r="H65" s="317"/>
      <c r="I65" s="317"/>
      <c r="J65" s="317"/>
      <c r="K65" s="317"/>
      <c r="L65" s="318"/>
      <c r="M65" s="94">
        <v>6</v>
      </c>
      <c r="N65" s="94"/>
      <c r="O65" s="143"/>
      <c r="P65" s="143"/>
      <c r="Q65" s="143"/>
      <c r="R65" s="143"/>
      <c r="S65" s="143"/>
      <c r="T65" s="143">
        <v>2</v>
      </c>
      <c r="U65" s="202">
        <v>4</v>
      </c>
      <c r="V65" s="143"/>
      <c r="W65" s="143"/>
      <c r="X65" s="94"/>
      <c r="Y65" s="94"/>
      <c r="Z65" s="94"/>
      <c r="AA65" s="94"/>
      <c r="AB65" s="94"/>
      <c r="AC65" s="94"/>
      <c r="AD65" s="94"/>
      <c r="AE65" s="94"/>
      <c r="AF65" s="57"/>
      <c r="AG65" s="315"/>
      <c r="AI65" s="190"/>
    </row>
    <row r="66" spans="1:35" s="189" customFormat="1" ht="115.5" customHeight="1" x14ac:dyDescent="0.25">
      <c r="A66" s="121" t="s">
        <v>20</v>
      </c>
      <c r="B66" s="149" t="str">
        <f>'УП (11 кл.)'!B77</f>
        <v>Ведение бухгалтерского учета источников формирования активов, выполнение работ по инвентаризации активов и финансовых обязательств организации</v>
      </c>
      <c r="C66" s="321"/>
      <c r="D66" s="321"/>
      <c r="E66" s="321"/>
      <c r="F66" s="321" t="s">
        <v>205</v>
      </c>
      <c r="G66" s="321"/>
      <c r="H66" s="321"/>
      <c r="I66" s="321"/>
      <c r="J66" s="321"/>
      <c r="K66" s="321"/>
      <c r="L66" s="321"/>
      <c r="M66" s="93">
        <f>SUM(M67:M71)</f>
        <v>436</v>
      </c>
      <c r="N66" s="93">
        <f>SUM(N67:N70)</f>
        <v>24</v>
      </c>
      <c r="O66" s="93">
        <f>O67+O68</f>
        <v>322</v>
      </c>
      <c r="P66" s="93">
        <f>SUM(P67:P68)</f>
        <v>160</v>
      </c>
      <c r="Q66" s="93">
        <f>SUM(Q67:Q68)</f>
        <v>142</v>
      </c>
      <c r="R66" s="93">
        <f>SUM(R67:R68)</f>
        <v>20</v>
      </c>
      <c r="S66" s="93">
        <v>72</v>
      </c>
      <c r="T66" s="93">
        <v>10</v>
      </c>
      <c r="U66" s="93">
        <f>SUM(U67:U71)</f>
        <v>8</v>
      </c>
      <c r="V66" s="86"/>
      <c r="W66" s="86"/>
      <c r="X66" s="94"/>
      <c r="Y66" s="94"/>
      <c r="Z66" s="94"/>
      <c r="AA66" s="94"/>
      <c r="AB66" s="94">
        <f>'УП (11 кл.)'!X77</f>
        <v>0</v>
      </c>
      <c r="AC66" s="94">
        <f>'УП (11 кл.)'!Y77</f>
        <v>0</v>
      </c>
      <c r="AD66" s="94">
        <f>'УП (11 кл.)'!Z77</f>
        <v>0</v>
      </c>
      <c r="AE66" s="94">
        <f>'УП (11 кл.)'!AA77</f>
        <v>0</v>
      </c>
      <c r="AF66" s="57">
        <f t="shared" si="8"/>
        <v>0</v>
      </c>
      <c r="AG66" s="315">
        <f t="shared" si="9"/>
        <v>322</v>
      </c>
      <c r="AI66" s="190"/>
    </row>
    <row r="67" spans="1:35" s="189" customFormat="1" ht="58.5" customHeight="1" x14ac:dyDescent="0.25">
      <c r="A67" s="121" t="str">
        <f>'УП (11 кл.)'!A78</f>
        <v>МДК.02.01</v>
      </c>
      <c r="B67" s="149" t="str">
        <f>'УП (11 кл.)'!B78</f>
        <v>Практические основы бухгалтерского учета источников формирования активов организации</v>
      </c>
      <c r="C67" s="140"/>
      <c r="D67" s="140"/>
      <c r="E67" s="140"/>
      <c r="F67" s="543" t="s">
        <v>205</v>
      </c>
      <c r="G67" s="140"/>
      <c r="H67" s="140"/>
      <c r="I67" s="140">
        <f>'УП (11 кл.)'!G78</f>
        <v>0</v>
      </c>
      <c r="J67" s="140">
        <f>'УП (11 кл.)'!H78</f>
        <v>0</v>
      </c>
      <c r="K67" s="140">
        <f>'УП (11 кл.)'!I78</f>
        <v>0</v>
      </c>
      <c r="L67" s="140">
        <f>'УП (11 кл.)'!J78</f>
        <v>0</v>
      </c>
      <c r="M67" s="94">
        <v>244</v>
      </c>
      <c r="N67" s="94">
        <v>14</v>
      </c>
      <c r="O67" s="94">
        <v>218</v>
      </c>
      <c r="P67" s="94">
        <v>100</v>
      </c>
      <c r="Q67" s="94">
        <v>98</v>
      </c>
      <c r="R67" s="94">
        <v>20</v>
      </c>
      <c r="S67" s="94"/>
      <c r="T67" s="94" t="s">
        <v>275</v>
      </c>
      <c r="U67" s="202">
        <v>4</v>
      </c>
      <c r="V67" s="94"/>
      <c r="W67" s="94"/>
      <c r="X67" s="94"/>
      <c r="Y67" s="94">
        <v>232</v>
      </c>
      <c r="Z67" s="94"/>
      <c r="AA67" s="94"/>
      <c r="AB67" s="94">
        <f>'УП (11 кл.)'!X78</f>
        <v>0</v>
      </c>
      <c r="AC67" s="94">
        <f>'УП (11 кл.)'!Y78</f>
        <v>0</v>
      </c>
      <c r="AD67" s="94">
        <f>'УП (11 кл.)'!Z78</f>
        <v>0</v>
      </c>
      <c r="AE67" s="94">
        <f>'УП (11 кл.)'!AA78</f>
        <v>0</v>
      </c>
      <c r="AF67" s="57">
        <f t="shared" si="8"/>
        <v>232</v>
      </c>
      <c r="AG67" s="315">
        <f t="shared" si="9"/>
        <v>218</v>
      </c>
      <c r="AI67" s="190"/>
    </row>
    <row r="68" spans="1:35" s="189" customFormat="1" ht="58.5" customHeight="1" x14ac:dyDescent="0.25">
      <c r="A68" s="121" t="str">
        <f>'УП (11 кл.)'!A79</f>
        <v>МДК.02.02</v>
      </c>
      <c r="B68" s="149" t="str">
        <f>'УП (11 кл.)'!B79</f>
        <v>Бухгалтерская технология проведения и оформления инвентаризации</v>
      </c>
      <c r="C68" s="140"/>
      <c r="D68" s="140"/>
      <c r="E68" s="140"/>
      <c r="F68" s="544"/>
      <c r="G68" s="140"/>
      <c r="H68" s="140"/>
      <c r="I68" s="140">
        <f>'УП (11 кл.)'!G79</f>
        <v>0</v>
      </c>
      <c r="J68" s="140">
        <f>'УП (11 кл.)'!H79</f>
        <v>0</v>
      </c>
      <c r="K68" s="140">
        <f>'УП (11 кл.)'!I79</f>
        <v>0</v>
      </c>
      <c r="L68" s="140">
        <f>'УП (11 кл.)'!J79</f>
        <v>0</v>
      </c>
      <c r="M68" s="94">
        <v>114</v>
      </c>
      <c r="N68" s="94">
        <v>10</v>
      </c>
      <c r="O68" s="94">
        <v>104</v>
      </c>
      <c r="P68" s="94">
        <v>60</v>
      </c>
      <c r="Q68" s="94">
        <v>44</v>
      </c>
      <c r="R68" s="94"/>
      <c r="S68" s="94"/>
      <c r="T68" s="94"/>
      <c r="U68" s="202">
        <f t="shared" si="10"/>
        <v>0</v>
      </c>
      <c r="V68" s="94"/>
      <c r="W68" s="94"/>
      <c r="X68" s="94"/>
      <c r="Y68" s="94">
        <v>114</v>
      </c>
      <c r="Z68" s="94"/>
      <c r="AA68" s="94"/>
      <c r="AB68" s="94">
        <f>'УП (11 кл.)'!X79</f>
        <v>0</v>
      </c>
      <c r="AC68" s="94">
        <f>'УП (11 кл.)'!Y79</f>
        <v>0</v>
      </c>
      <c r="AD68" s="94">
        <f>'УП (11 кл.)'!Z79</f>
        <v>0</v>
      </c>
      <c r="AE68" s="94">
        <f>'УП (11 кл.)'!AA79</f>
        <v>0</v>
      </c>
      <c r="AF68" s="57">
        <f t="shared" si="8"/>
        <v>114</v>
      </c>
      <c r="AG68" s="315">
        <f t="shared" si="9"/>
        <v>104</v>
      </c>
      <c r="AI68" s="190"/>
    </row>
    <row r="69" spans="1:35" s="189" customFormat="1" ht="19.899999999999999" customHeight="1" x14ac:dyDescent="0.3">
      <c r="A69" s="152" t="s">
        <v>70</v>
      </c>
      <c r="B69" s="149" t="str">
        <f>'УП (11 кл.)'!B83</f>
        <v xml:space="preserve">Учебная практика  </v>
      </c>
      <c r="C69" s="140"/>
      <c r="D69" s="140"/>
      <c r="E69" s="140"/>
      <c r="F69" s="140"/>
      <c r="G69" s="140"/>
      <c r="H69" s="140"/>
      <c r="I69" s="140">
        <f>'УП (11 кл.)'!G83</f>
        <v>0</v>
      </c>
      <c r="J69" s="140">
        <f>'УП (11 кл.)'!H83</f>
        <v>0</v>
      </c>
      <c r="K69" s="140">
        <f>'УП (11 кл.)'!I83</f>
        <v>0</v>
      </c>
      <c r="L69" s="140">
        <f>'УП (11 кл.)'!J83</f>
        <v>0</v>
      </c>
      <c r="M69" s="94">
        <v>0</v>
      </c>
      <c r="N69" s="94">
        <f>'УП (11 кл.)'!L83</f>
        <v>0</v>
      </c>
      <c r="O69" s="94">
        <v>0</v>
      </c>
      <c r="P69" s="143"/>
      <c r="Q69" s="143"/>
      <c r="R69" s="94"/>
      <c r="S69" s="94"/>
      <c r="T69" s="94"/>
      <c r="U69" s="202">
        <f t="shared" si="10"/>
        <v>0</v>
      </c>
      <c r="V69" s="94"/>
      <c r="W69" s="94"/>
      <c r="X69" s="94"/>
      <c r="Y69" s="94"/>
      <c r="Z69" s="94"/>
      <c r="AA69" s="94"/>
      <c r="AB69" s="94">
        <f>'УП (11 кл.)'!X83</f>
        <v>0</v>
      </c>
      <c r="AC69" s="94">
        <f>'УП (11 кл.)'!Y83</f>
        <v>0</v>
      </c>
      <c r="AD69" s="94">
        <f>'УП (11 кл.)'!Z83</f>
        <v>0</v>
      </c>
      <c r="AE69" s="94">
        <f>'УП (11 кл.)'!AA83</f>
        <v>0</v>
      </c>
      <c r="AF69" s="57">
        <f t="shared" si="8"/>
        <v>0</v>
      </c>
      <c r="AG69" s="315">
        <f t="shared" si="9"/>
        <v>0</v>
      </c>
      <c r="AI69" s="190"/>
    </row>
    <row r="70" spans="1:35" s="189" customFormat="1" ht="34.9" customHeight="1" x14ac:dyDescent="0.3">
      <c r="A70" s="131" t="s">
        <v>71</v>
      </c>
      <c r="B70" s="149" t="str">
        <f>'УП (11 кл.)'!B84</f>
        <v xml:space="preserve">Производственная  практика (по профилю специальности) </v>
      </c>
      <c r="C70" s="140"/>
      <c r="D70" s="140"/>
      <c r="E70" s="140"/>
      <c r="F70" s="140" t="s">
        <v>258</v>
      </c>
      <c r="G70" s="140"/>
      <c r="H70" s="140"/>
      <c r="I70" s="140">
        <f>'УП (11 кл.)'!G84</f>
        <v>0</v>
      </c>
      <c r="J70" s="140">
        <f>'УП (11 кл.)'!H84</f>
        <v>0</v>
      </c>
      <c r="K70" s="140">
        <f>'УП (11 кл.)'!I84</f>
        <v>0</v>
      </c>
      <c r="L70" s="140">
        <f>'УП (11 кл.)'!J84</f>
        <v>0</v>
      </c>
      <c r="M70" s="94">
        <v>72</v>
      </c>
      <c r="N70" s="94">
        <f>'УП (11 кл.)'!L84</f>
        <v>0</v>
      </c>
      <c r="O70" s="94">
        <v>72</v>
      </c>
      <c r="P70" s="143"/>
      <c r="Q70" s="143"/>
      <c r="R70" s="94"/>
      <c r="S70" s="94">
        <v>72</v>
      </c>
      <c r="T70" s="94"/>
      <c r="U70" s="202">
        <f t="shared" si="10"/>
        <v>0</v>
      </c>
      <c r="V70" s="94"/>
      <c r="W70" s="94"/>
      <c r="X70" s="94"/>
      <c r="Y70" s="94">
        <v>72</v>
      </c>
      <c r="Z70" s="94"/>
      <c r="AA70" s="94"/>
      <c r="AB70" s="94">
        <f>'УП (11 кл.)'!X84</f>
        <v>0</v>
      </c>
      <c r="AC70" s="94">
        <f>'УП (11 кл.)'!Y84</f>
        <v>0</v>
      </c>
      <c r="AD70" s="94">
        <f>'УП (11 кл.)'!Z84</f>
        <v>0</v>
      </c>
      <c r="AE70" s="94">
        <f>'УП (11 кл.)'!AA84</f>
        <v>0</v>
      </c>
      <c r="AF70" s="57">
        <f t="shared" si="8"/>
        <v>72</v>
      </c>
      <c r="AG70" s="315">
        <f t="shared" si="9"/>
        <v>72</v>
      </c>
      <c r="AI70" s="190"/>
    </row>
    <row r="71" spans="1:35" s="189" customFormat="1" ht="34.9" customHeight="1" x14ac:dyDescent="0.3">
      <c r="A71" s="131"/>
      <c r="B71" s="149" t="s">
        <v>264</v>
      </c>
      <c r="C71" s="202"/>
      <c r="D71" s="317"/>
      <c r="E71" s="317"/>
      <c r="F71" s="317"/>
      <c r="G71" s="317"/>
      <c r="H71" s="317"/>
      <c r="I71" s="317"/>
      <c r="J71" s="317"/>
      <c r="K71" s="317"/>
      <c r="L71" s="318"/>
      <c r="M71" s="94">
        <v>6</v>
      </c>
      <c r="N71" s="94"/>
      <c r="O71" s="94"/>
      <c r="P71" s="143"/>
      <c r="Q71" s="143"/>
      <c r="R71" s="94"/>
      <c r="S71" s="94"/>
      <c r="T71" s="94">
        <v>2</v>
      </c>
      <c r="U71" s="202">
        <v>4</v>
      </c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57"/>
      <c r="AG71" s="315"/>
      <c r="AI71" s="190"/>
    </row>
    <row r="72" spans="1:35" s="189" customFormat="1" ht="48" customHeight="1" x14ac:dyDescent="0.25">
      <c r="A72" s="121" t="s">
        <v>18</v>
      </c>
      <c r="B72" s="149" t="str">
        <f>'УП (11 кл.)'!B85</f>
        <v>Проведение расчетов с бюджетом и внебюджетными фондами</v>
      </c>
      <c r="C72" s="321"/>
      <c r="D72" s="321"/>
      <c r="E72" s="321"/>
      <c r="F72" s="321"/>
      <c r="G72" s="321" t="s">
        <v>205</v>
      </c>
      <c r="H72" s="321"/>
      <c r="I72" s="321"/>
      <c r="J72" s="321"/>
      <c r="K72" s="321"/>
      <c r="L72" s="321"/>
      <c r="M72" s="93">
        <f>SUM(M73:M76)</f>
        <v>230</v>
      </c>
      <c r="N72" s="93">
        <f>SUM(N73:N75)</f>
        <v>14</v>
      </c>
      <c r="O72" s="93">
        <f>O73</f>
        <v>118</v>
      </c>
      <c r="P72" s="93">
        <f>SUM(P73:P73)</f>
        <v>72</v>
      </c>
      <c r="Q72" s="93">
        <f>SUM(Q73:Q73)</f>
        <v>46</v>
      </c>
      <c r="R72" s="93">
        <f>SUM(R73:R73)</f>
        <v>0</v>
      </c>
      <c r="S72" s="93">
        <v>72</v>
      </c>
      <c r="T72" s="93">
        <f>SUM(T73:T76)</f>
        <v>8</v>
      </c>
      <c r="U72" s="93">
        <f>SUM(U73:U76)</f>
        <v>18</v>
      </c>
      <c r="V72" s="86"/>
      <c r="W72" s="86"/>
      <c r="X72" s="94"/>
      <c r="Y72" s="94"/>
      <c r="Z72" s="94"/>
      <c r="AA72" s="94"/>
      <c r="AB72" s="94">
        <f>'УП (11 кл.)'!X85</f>
        <v>0</v>
      </c>
      <c r="AC72" s="94">
        <f>'УП (11 кл.)'!Y85</f>
        <v>0</v>
      </c>
      <c r="AD72" s="94">
        <f>'УП (11 кл.)'!Z85</f>
        <v>0</v>
      </c>
      <c r="AE72" s="94">
        <f>'УП (11 кл.)'!AA85</f>
        <v>0</v>
      </c>
      <c r="AF72" s="57">
        <f t="shared" si="8"/>
        <v>0</v>
      </c>
      <c r="AG72" s="315">
        <f t="shared" si="9"/>
        <v>118</v>
      </c>
      <c r="AI72" s="190"/>
    </row>
    <row r="73" spans="1:35" s="189" customFormat="1" ht="41.25" customHeight="1" x14ac:dyDescent="0.25">
      <c r="A73" s="121" t="str">
        <f>'УП (11 кл.)'!A86</f>
        <v>МДК.03.01</v>
      </c>
      <c r="B73" s="149" t="str">
        <f>'УП (11 кл.)'!B86</f>
        <v>Организация расчетов с бюджетом и внебюджетными фондами</v>
      </c>
      <c r="C73" s="140"/>
      <c r="D73" s="140"/>
      <c r="E73" s="140"/>
      <c r="F73" s="140"/>
      <c r="G73" s="140" t="s">
        <v>205</v>
      </c>
      <c r="H73" s="140"/>
      <c r="I73" s="140">
        <f>'УП (11 кл.)'!G86</f>
        <v>0</v>
      </c>
      <c r="J73" s="140">
        <f>'УП (11 кл.)'!H86</f>
        <v>0</v>
      </c>
      <c r="K73" s="140">
        <f>'УП (11 кл.)'!I86</f>
        <v>0</v>
      </c>
      <c r="L73" s="140">
        <f>'УП (11 кл.)'!J86</f>
        <v>0</v>
      </c>
      <c r="M73" s="94">
        <f>O73+N73+T73+U73+R73</f>
        <v>140</v>
      </c>
      <c r="N73" s="94">
        <v>14</v>
      </c>
      <c r="O73" s="94">
        <v>118</v>
      </c>
      <c r="P73" s="94">
        <v>72</v>
      </c>
      <c r="Q73" s="94">
        <v>46</v>
      </c>
      <c r="R73" s="94"/>
      <c r="S73" s="94"/>
      <c r="T73" s="94">
        <v>2</v>
      </c>
      <c r="U73" s="202">
        <f t="shared" si="10"/>
        <v>6</v>
      </c>
      <c r="V73" s="94"/>
      <c r="W73" s="94"/>
      <c r="X73" s="94"/>
      <c r="Y73" s="94"/>
      <c r="Z73" s="94">
        <v>132</v>
      </c>
      <c r="AA73" s="94"/>
      <c r="AB73" s="94">
        <f>'УП (11 кл.)'!X86</f>
        <v>0</v>
      </c>
      <c r="AC73" s="94">
        <f>'УП (11 кл.)'!Y86</f>
        <v>0</v>
      </c>
      <c r="AD73" s="94">
        <f>'УП (11 кл.)'!Z86</f>
        <v>0</v>
      </c>
      <c r="AE73" s="94">
        <f>'УП (11 кл.)'!AA86</f>
        <v>0</v>
      </c>
      <c r="AF73" s="57">
        <f t="shared" si="8"/>
        <v>132</v>
      </c>
      <c r="AG73" s="315">
        <f t="shared" si="9"/>
        <v>118</v>
      </c>
      <c r="AI73" s="190"/>
    </row>
    <row r="74" spans="1:35" s="189" customFormat="1" ht="19.899999999999999" customHeight="1" x14ac:dyDescent="0.3">
      <c r="A74" s="152" t="s">
        <v>72</v>
      </c>
      <c r="B74" s="149" t="str">
        <f>'УП (11 кл.)'!B91</f>
        <v xml:space="preserve">Учебная практика  </v>
      </c>
      <c r="C74" s="140"/>
      <c r="D74" s="140"/>
      <c r="E74" s="140"/>
      <c r="F74" s="140"/>
      <c r="G74" s="140"/>
      <c r="H74" s="140"/>
      <c r="I74" s="140">
        <f>'УП (11 кл.)'!G91</f>
        <v>0</v>
      </c>
      <c r="J74" s="140">
        <f>'УП (11 кл.)'!H91</f>
        <v>0</v>
      </c>
      <c r="K74" s="140">
        <f>'УП (11 кл.)'!I91</f>
        <v>0</v>
      </c>
      <c r="L74" s="140">
        <f>'УП (11 кл.)'!J91</f>
        <v>0</v>
      </c>
      <c r="M74" s="94">
        <f>O74</f>
        <v>0</v>
      </c>
      <c r="N74" s="94">
        <f>'УП (11 кл.)'!L91</f>
        <v>0</v>
      </c>
      <c r="O74" s="143">
        <f>'УП (11 кл.)'!M91</f>
        <v>0</v>
      </c>
      <c r="P74" s="143"/>
      <c r="Q74" s="143"/>
      <c r="R74" s="94"/>
      <c r="S74" s="94"/>
      <c r="T74" s="94"/>
      <c r="U74" s="202">
        <f t="shared" si="10"/>
        <v>0</v>
      </c>
      <c r="V74" s="94"/>
      <c r="W74" s="94"/>
      <c r="X74" s="94"/>
      <c r="Y74" s="94"/>
      <c r="Z74" s="94"/>
      <c r="AA74" s="94"/>
      <c r="AB74" s="94">
        <f>'УП (11 кл.)'!X91</f>
        <v>0</v>
      </c>
      <c r="AC74" s="94">
        <f>'УП (11 кл.)'!Y91</f>
        <v>0</v>
      </c>
      <c r="AD74" s="94">
        <f>'УП (11 кл.)'!Z91</f>
        <v>0</v>
      </c>
      <c r="AE74" s="94">
        <f>'УП (11 кл.)'!AA91</f>
        <v>0</v>
      </c>
      <c r="AF74" s="57">
        <f t="shared" si="8"/>
        <v>0</v>
      </c>
      <c r="AG74" s="315">
        <f t="shared" si="9"/>
        <v>0</v>
      </c>
      <c r="AI74" s="190"/>
    </row>
    <row r="75" spans="1:35" s="189" customFormat="1" ht="34.9" customHeight="1" x14ac:dyDescent="0.3">
      <c r="A75" s="131" t="s">
        <v>73</v>
      </c>
      <c r="B75" s="149" t="str">
        <f>'УП (11 кл.)'!B92</f>
        <v xml:space="preserve">Производственная  практика (по профилю специальности) </v>
      </c>
      <c r="C75" s="140"/>
      <c r="D75" s="140"/>
      <c r="E75" s="140"/>
      <c r="F75" s="140"/>
      <c r="G75" s="140" t="s">
        <v>258</v>
      </c>
      <c r="H75" s="140"/>
      <c r="I75" s="140">
        <f>'УП (11 кл.)'!G92</f>
        <v>0</v>
      </c>
      <c r="J75" s="140">
        <f>'УП (11 кл.)'!H92</f>
        <v>0</v>
      </c>
      <c r="K75" s="140">
        <f>'УП (11 кл.)'!I92</f>
        <v>0</v>
      </c>
      <c r="L75" s="140">
        <f>'УП (11 кл.)'!J92</f>
        <v>0</v>
      </c>
      <c r="M75" s="94">
        <f>O75</f>
        <v>72</v>
      </c>
      <c r="N75" s="94">
        <f>'УП (11 кл.)'!L92</f>
        <v>0</v>
      </c>
      <c r="O75" s="143">
        <f>'УП (11 кл.)'!M92</f>
        <v>72</v>
      </c>
      <c r="P75" s="143"/>
      <c r="Q75" s="143"/>
      <c r="R75" s="94"/>
      <c r="S75" s="94">
        <v>72</v>
      </c>
      <c r="T75" s="94"/>
      <c r="U75" s="202">
        <f t="shared" si="10"/>
        <v>0</v>
      </c>
      <c r="V75" s="94"/>
      <c r="W75" s="94"/>
      <c r="X75" s="94"/>
      <c r="Y75" s="94"/>
      <c r="Z75" s="94">
        <v>72</v>
      </c>
      <c r="AA75" s="94"/>
      <c r="AB75" s="94">
        <f>'УП (11 кл.)'!X92</f>
        <v>0</v>
      </c>
      <c r="AC75" s="94">
        <f>'УП (11 кл.)'!Y92</f>
        <v>0</v>
      </c>
      <c r="AD75" s="94">
        <f>'УП (11 кл.)'!Z92</f>
        <v>0</v>
      </c>
      <c r="AE75" s="94">
        <f>'УП (11 кл.)'!AA92</f>
        <v>0</v>
      </c>
      <c r="AF75" s="57">
        <f t="shared" si="8"/>
        <v>72</v>
      </c>
      <c r="AG75" s="315">
        <f t="shared" si="9"/>
        <v>72</v>
      </c>
      <c r="AI75" s="190"/>
    </row>
    <row r="76" spans="1:35" s="189" customFormat="1" ht="34.9" customHeight="1" x14ac:dyDescent="0.3">
      <c r="A76" s="131"/>
      <c r="B76" s="149" t="s">
        <v>265</v>
      </c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94">
        <v>18</v>
      </c>
      <c r="N76" s="94"/>
      <c r="O76" s="143"/>
      <c r="P76" s="143"/>
      <c r="Q76" s="143"/>
      <c r="R76" s="94"/>
      <c r="S76" s="94"/>
      <c r="T76" s="94">
        <v>6</v>
      </c>
      <c r="U76" s="202">
        <v>12</v>
      </c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57"/>
      <c r="AG76" s="315"/>
      <c r="AI76" s="190"/>
    </row>
    <row r="77" spans="1:35" s="189" customFormat="1" ht="56.25" customHeight="1" x14ac:dyDescent="0.25">
      <c r="A77" s="121" t="s">
        <v>13</v>
      </c>
      <c r="B77" s="149" t="str">
        <f>'УП (11 кл.)'!B93</f>
        <v>Составление и использование бухгалтерской (финансовой) отчетности</v>
      </c>
      <c r="C77" s="321"/>
      <c r="D77" s="321"/>
      <c r="E77" s="321"/>
      <c r="F77" s="321"/>
      <c r="G77" s="321"/>
      <c r="H77" s="321" t="s">
        <v>205</v>
      </c>
      <c r="I77" s="321"/>
      <c r="J77" s="321"/>
      <c r="K77" s="321"/>
      <c r="L77" s="321"/>
      <c r="M77" s="93">
        <f>SUM(M78:M82)</f>
        <v>360</v>
      </c>
      <c r="N77" s="93">
        <f t="shared" ref="N77:S77" si="11">SUM(N78:N82)</f>
        <v>18</v>
      </c>
      <c r="O77" s="93">
        <f>O78+O79</f>
        <v>204</v>
      </c>
      <c r="P77" s="93">
        <f t="shared" si="11"/>
        <v>110</v>
      </c>
      <c r="Q77" s="93">
        <f t="shared" si="11"/>
        <v>74</v>
      </c>
      <c r="R77" s="93">
        <f t="shared" si="11"/>
        <v>20</v>
      </c>
      <c r="S77" s="93">
        <f t="shared" si="11"/>
        <v>108</v>
      </c>
      <c r="T77" s="93">
        <v>18</v>
      </c>
      <c r="U77" s="93">
        <f>SUM(U78:U82)</f>
        <v>12</v>
      </c>
      <c r="V77" s="86"/>
      <c r="W77" s="86"/>
      <c r="X77" s="94"/>
      <c r="Y77" s="94"/>
      <c r="Z77" s="94"/>
      <c r="AA77" s="94"/>
      <c r="AB77" s="94">
        <f>'УП (11 кл.)'!X93</f>
        <v>0</v>
      </c>
      <c r="AC77" s="94">
        <f>'УП (11 кл.)'!Y93</f>
        <v>0</v>
      </c>
      <c r="AD77" s="94">
        <f>'УП (11 кл.)'!Z93</f>
        <v>0</v>
      </c>
      <c r="AE77" s="94">
        <f>'УП (11 кл.)'!AA93</f>
        <v>0</v>
      </c>
      <c r="AF77" s="57">
        <f t="shared" si="8"/>
        <v>0</v>
      </c>
      <c r="AG77" s="315">
        <f t="shared" si="9"/>
        <v>204</v>
      </c>
      <c r="AI77" s="190"/>
    </row>
    <row r="78" spans="1:35" s="189" customFormat="1" ht="42" customHeight="1" x14ac:dyDescent="0.3">
      <c r="A78" s="121" t="str">
        <f>'УП (11 кл.)'!A94</f>
        <v>МДК.04.01</v>
      </c>
      <c r="B78" s="149" t="str">
        <f>'УП (11 кл.)'!B94</f>
        <v>Технология составления бухгалтерской отчетности</v>
      </c>
      <c r="C78" s="140"/>
      <c r="D78" s="140"/>
      <c r="E78" s="140"/>
      <c r="F78" s="140"/>
      <c r="G78" s="140"/>
      <c r="H78" s="543" t="s">
        <v>205</v>
      </c>
      <c r="I78" s="140">
        <f>'УП (11 кл.)'!G94</f>
        <v>0</v>
      </c>
      <c r="J78" s="140">
        <f>'УП (11 кл.)'!H94</f>
        <v>0</v>
      </c>
      <c r="K78" s="140">
        <f>'УП (11 кл.)'!I94</f>
        <v>0</v>
      </c>
      <c r="L78" s="140">
        <f>'УП (11 кл.)'!J94</f>
        <v>0</v>
      </c>
      <c r="M78" s="94">
        <v>150</v>
      </c>
      <c r="N78" s="94">
        <v>10</v>
      </c>
      <c r="O78" s="94">
        <v>118</v>
      </c>
      <c r="P78" s="94">
        <v>60</v>
      </c>
      <c r="Q78" s="94">
        <v>38</v>
      </c>
      <c r="R78" s="94">
        <v>20</v>
      </c>
      <c r="S78" s="94"/>
      <c r="T78" s="94" t="s">
        <v>274</v>
      </c>
      <c r="U78" s="202">
        <f t="shared" si="10"/>
        <v>6</v>
      </c>
      <c r="V78" s="143"/>
      <c r="W78" s="143"/>
      <c r="X78" s="94"/>
      <c r="Y78" s="94"/>
      <c r="Z78" s="94"/>
      <c r="AA78" s="94">
        <v>128</v>
      </c>
      <c r="AB78" s="94">
        <f>'УП (11 кл.)'!X94</f>
        <v>0</v>
      </c>
      <c r="AC78" s="94">
        <f>'УП (11 кл.)'!Y94</f>
        <v>0</v>
      </c>
      <c r="AD78" s="94">
        <f>'УП (11 кл.)'!Z94</f>
        <v>0</v>
      </c>
      <c r="AE78" s="94">
        <f>'УП (11 кл.)'!AA94</f>
        <v>0</v>
      </c>
      <c r="AF78" s="57">
        <f t="shared" si="8"/>
        <v>128</v>
      </c>
      <c r="AG78" s="315">
        <f t="shared" si="9"/>
        <v>118</v>
      </c>
      <c r="AI78" s="190"/>
    </row>
    <row r="79" spans="1:35" s="189" customFormat="1" ht="39" customHeight="1" x14ac:dyDescent="0.3">
      <c r="A79" s="121" t="str">
        <f>'УП (11 кл.)'!A95</f>
        <v>МДК.04.02</v>
      </c>
      <c r="B79" s="149" t="str">
        <f>'УП (11 кл.)'!B95</f>
        <v>Основы анализа бухгалтерской отчетности</v>
      </c>
      <c r="C79" s="140"/>
      <c r="D79" s="140"/>
      <c r="E79" s="140"/>
      <c r="F79" s="140"/>
      <c r="G79" s="140"/>
      <c r="H79" s="544"/>
      <c r="I79" s="140">
        <f>'УП (11 кл.)'!G95</f>
        <v>0</v>
      </c>
      <c r="J79" s="140">
        <f>'УП (11 кл.)'!H95</f>
        <v>0</v>
      </c>
      <c r="K79" s="140">
        <f>'УП (11 кл.)'!I95</f>
        <v>0</v>
      </c>
      <c r="L79" s="140">
        <f>'УП (11 кл.)'!J95</f>
        <v>0</v>
      </c>
      <c r="M79" s="94">
        <f>N79+O79+T79+U79</f>
        <v>94</v>
      </c>
      <c r="N79" s="94">
        <v>8</v>
      </c>
      <c r="O79" s="94">
        <v>86</v>
      </c>
      <c r="P79" s="94">
        <v>50</v>
      </c>
      <c r="Q79" s="94">
        <v>36</v>
      </c>
      <c r="R79" s="94"/>
      <c r="S79" s="94"/>
      <c r="T79" s="94"/>
      <c r="U79" s="202">
        <f t="shared" si="10"/>
        <v>0</v>
      </c>
      <c r="V79" s="143"/>
      <c r="W79" s="143"/>
      <c r="X79" s="94"/>
      <c r="Y79" s="94"/>
      <c r="Z79" s="94"/>
      <c r="AA79" s="94">
        <v>94</v>
      </c>
      <c r="AB79" s="94">
        <f>'УП (11 кл.)'!X95</f>
        <v>0</v>
      </c>
      <c r="AC79" s="94">
        <f>'УП (11 кл.)'!Y95</f>
        <v>0</v>
      </c>
      <c r="AD79" s="94">
        <f>'УП (11 кл.)'!Z95</f>
        <v>0</v>
      </c>
      <c r="AE79" s="94">
        <f>'УП (11 кл.)'!AA95</f>
        <v>0</v>
      </c>
      <c r="AF79" s="57">
        <f t="shared" si="8"/>
        <v>94</v>
      </c>
      <c r="AG79" s="315">
        <f t="shared" si="9"/>
        <v>86</v>
      </c>
      <c r="AI79" s="190"/>
    </row>
    <row r="80" spans="1:35" s="119" customFormat="1" ht="19.899999999999999" customHeight="1" x14ac:dyDescent="0.3">
      <c r="A80" s="152" t="s">
        <v>74</v>
      </c>
      <c r="B80" s="149" t="str">
        <f>'УП (11 кл.)'!B99</f>
        <v xml:space="preserve">Учебная практика  </v>
      </c>
      <c r="C80" s="140"/>
      <c r="D80" s="140"/>
      <c r="E80" s="140"/>
      <c r="F80" s="140"/>
      <c r="G80" s="140"/>
      <c r="H80" s="140"/>
      <c r="I80" s="140">
        <f>'УП (11 кл.)'!G99</f>
        <v>0</v>
      </c>
      <c r="J80" s="140">
        <f>'УП (11 кл.)'!H99</f>
        <v>0</v>
      </c>
      <c r="K80" s="140">
        <f>'УП (11 кл.)'!I99</f>
        <v>0</v>
      </c>
      <c r="L80" s="140">
        <f>'УП (11 кл.)'!J99</f>
        <v>0</v>
      </c>
      <c r="M80" s="150">
        <f>O80</f>
        <v>0</v>
      </c>
      <c r="N80" s="94">
        <f>'УП (11 кл.)'!L99</f>
        <v>0</v>
      </c>
      <c r="O80" s="94">
        <f>'УП (11 кл.)'!M99</f>
        <v>0</v>
      </c>
      <c r="P80" s="143"/>
      <c r="Q80" s="143"/>
      <c r="R80" s="150"/>
      <c r="S80" s="150"/>
      <c r="T80" s="150"/>
      <c r="U80" s="202">
        <f t="shared" si="10"/>
        <v>0</v>
      </c>
      <c r="V80" s="150"/>
      <c r="W80" s="150"/>
      <c r="X80" s="94"/>
      <c r="Y80" s="94"/>
      <c r="Z80" s="94"/>
      <c r="AA80" s="94"/>
      <c r="AB80" s="94">
        <f>'УП (11 кл.)'!X99</f>
        <v>0</v>
      </c>
      <c r="AC80" s="94">
        <f>'УП (11 кл.)'!Y99</f>
        <v>0</v>
      </c>
      <c r="AD80" s="94">
        <f>'УП (11 кл.)'!Z99</f>
        <v>0</v>
      </c>
      <c r="AE80" s="94">
        <f>'УП (11 кл.)'!AA99</f>
        <v>0</v>
      </c>
      <c r="AF80" s="57">
        <f t="shared" si="8"/>
        <v>0</v>
      </c>
      <c r="AG80" s="315">
        <f t="shared" si="9"/>
        <v>0</v>
      </c>
      <c r="AI80" s="190"/>
    </row>
    <row r="81" spans="1:35" s="119" customFormat="1" ht="34.9" customHeight="1" x14ac:dyDescent="0.3">
      <c r="A81" s="131" t="s">
        <v>75</v>
      </c>
      <c r="B81" s="149" t="str">
        <f>'УП (11 кл.)'!B100</f>
        <v xml:space="preserve">Производственная  практика (по профилю специальности) </v>
      </c>
      <c r="C81" s="140"/>
      <c r="D81" s="140"/>
      <c r="E81" s="140"/>
      <c r="F81" s="140"/>
      <c r="G81" s="140"/>
      <c r="H81" s="140" t="s">
        <v>258</v>
      </c>
      <c r="I81" s="140">
        <f>'УП (11 кл.)'!G100</f>
        <v>0</v>
      </c>
      <c r="J81" s="140">
        <f>'УП (11 кл.)'!H100</f>
        <v>0</v>
      </c>
      <c r="K81" s="140">
        <f>'УП (11 кл.)'!I100</f>
        <v>0</v>
      </c>
      <c r="L81" s="140">
        <f>'УП (11 кл.)'!J100</f>
        <v>0</v>
      </c>
      <c r="M81" s="150">
        <f>O81</f>
        <v>108</v>
      </c>
      <c r="N81" s="94">
        <f>'УП (11 кл.)'!L100</f>
        <v>0</v>
      </c>
      <c r="O81" s="94">
        <v>108</v>
      </c>
      <c r="P81" s="143"/>
      <c r="Q81" s="143"/>
      <c r="R81" s="150"/>
      <c r="S81" s="150">
        <v>108</v>
      </c>
      <c r="T81" s="150"/>
      <c r="U81" s="202">
        <f t="shared" si="10"/>
        <v>0</v>
      </c>
      <c r="V81" s="150"/>
      <c r="W81" s="150"/>
      <c r="X81" s="94"/>
      <c r="Y81" s="94"/>
      <c r="Z81" s="94"/>
      <c r="AA81" s="94">
        <v>108</v>
      </c>
      <c r="AB81" s="94">
        <f>'УП (11 кл.)'!X100</f>
        <v>0</v>
      </c>
      <c r="AC81" s="94">
        <f>'УП (11 кл.)'!Y100</f>
        <v>0</v>
      </c>
      <c r="AD81" s="94">
        <f>'УП (11 кл.)'!Z100</f>
        <v>0</v>
      </c>
      <c r="AE81" s="94">
        <f>'УП (11 кл.)'!AA100</f>
        <v>0</v>
      </c>
      <c r="AF81" s="57">
        <f t="shared" si="8"/>
        <v>108</v>
      </c>
      <c r="AG81" s="315">
        <f t="shared" si="9"/>
        <v>108</v>
      </c>
      <c r="AI81" s="190"/>
    </row>
    <row r="82" spans="1:35" s="119" customFormat="1" ht="34.9" customHeight="1" x14ac:dyDescent="0.3">
      <c r="A82" s="131"/>
      <c r="B82" s="149" t="s">
        <v>266</v>
      </c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50">
        <v>8</v>
      </c>
      <c r="N82" s="94"/>
      <c r="O82" s="94"/>
      <c r="P82" s="143"/>
      <c r="Q82" s="143"/>
      <c r="R82" s="150"/>
      <c r="S82" s="150"/>
      <c r="T82" s="150">
        <v>2</v>
      </c>
      <c r="U82" s="202">
        <v>6</v>
      </c>
      <c r="V82" s="150"/>
      <c r="W82" s="150"/>
      <c r="X82" s="94"/>
      <c r="Y82" s="94"/>
      <c r="Z82" s="94"/>
      <c r="AA82" s="94"/>
      <c r="AB82" s="94"/>
      <c r="AC82" s="94"/>
      <c r="AD82" s="94"/>
      <c r="AE82" s="94"/>
      <c r="AF82" s="57"/>
      <c r="AG82" s="315"/>
      <c r="AI82" s="190"/>
    </row>
    <row r="83" spans="1:35" s="119" customFormat="1" ht="46.5" customHeight="1" x14ac:dyDescent="0.25">
      <c r="A83" s="133" t="str">
        <f>ПрУП!A102</f>
        <v>ПМ.05</v>
      </c>
      <c r="B83" s="149" t="str">
        <f>'УП (11 кл.)'!B101</f>
        <v>Освоение работ по должности служащего: 23369 Кассир</v>
      </c>
      <c r="C83" s="321"/>
      <c r="D83" s="321"/>
      <c r="E83" s="321" t="s">
        <v>205</v>
      </c>
      <c r="F83" s="321"/>
      <c r="G83" s="321"/>
      <c r="H83" s="321"/>
      <c r="I83" s="321"/>
      <c r="J83" s="321"/>
      <c r="K83" s="321"/>
      <c r="L83" s="321"/>
      <c r="M83" s="93">
        <f>M84+M85+M86+M87</f>
        <v>436</v>
      </c>
      <c r="N83" s="93">
        <f t="shared" ref="N83:S83" si="12">SUM(N84:N87)</f>
        <v>20</v>
      </c>
      <c r="O83" s="93">
        <f>O84</f>
        <v>236</v>
      </c>
      <c r="P83" s="93">
        <f t="shared" si="12"/>
        <v>100</v>
      </c>
      <c r="Q83" s="93">
        <f t="shared" si="12"/>
        <v>136</v>
      </c>
      <c r="R83" s="93">
        <f t="shared" si="12"/>
        <v>0</v>
      </c>
      <c r="S83" s="93">
        <f t="shared" si="12"/>
        <v>144</v>
      </c>
      <c r="T83" s="93">
        <f>SUM(T84:T87)</f>
        <v>12</v>
      </c>
      <c r="U83" s="93">
        <f>SUM(U84:U87)</f>
        <v>24</v>
      </c>
      <c r="V83" s="86"/>
      <c r="W83" s="86"/>
      <c r="X83" s="94"/>
      <c r="Y83" s="94"/>
      <c r="Z83" s="94"/>
      <c r="AA83" s="94"/>
      <c r="AB83" s="94">
        <f>'УП (11 кл.)'!X101</f>
        <v>0</v>
      </c>
      <c r="AC83" s="94">
        <f>'УП (11 кл.)'!Y101</f>
        <v>0</v>
      </c>
      <c r="AD83" s="94">
        <f>'УП (11 кл.)'!Z101</f>
        <v>0</v>
      </c>
      <c r="AE83" s="94">
        <f>'УП (11 кл.)'!AA101</f>
        <v>0</v>
      </c>
      <c r="AF83" s="57">
        <f t="shared" si="8"/>
        <v>0</v>
      </c>
      <c r="AG83" s="315">
        <f t="shared" si="9"/>
        <v>236</v>
      </c>
      <c r="AI83" s="190"/>
    </row>
    <row r="84" spans="1:35" s="119" customFormat="1" ht="19.899999999999999" customHeight="1" x14ac:dyDescent="0.25">
      <c r="A84" s="121" t="s">
        <v>241</v>
      </c>
      <c r="B84" s="149" t="str">
        <f>'УП (11 кл.)'!B105</f>
        <v>Организация работы кассира</v>
      </c>
      <c r="C84" s="140"/>
      <c r="D84" s="140"/>
      <c r="E84" s="140" t="s">
        <v>205</v>
      </c>
      <c r="F84" s="140"/>
      <c r="G84" s="140"/>
      <c r="H84" s="140"/>
      <c r="I84" s="140">
        <f>'УП (11 кл.)'!G105</f>
        <v>0</v>
      </c>
      <c r="J84" s="140">
        <f>'УП (11 кл.)'!H105</f>
        <v>0</v>
      </c>
      <c r="K84" s="140">
        <f>'УП (11 кл.)'!I105</f>
        <v>0</v>
      </c>
      <c r="L84" s="140">
        <f>'УП (11 кл.)'!J105</f>
        <v>0</v>
      </c>
      <c r="M84" s="150">
        <f>N84+O84+T84+U84</f>
        <v>274</v>
      </c>
      <c r="N84" s="150">
        <v>20</v>
      </c>
      <c r="O84" s="150">
        <v>236</v>
      </c>
      <c r="P84" s="150">
        <v>100</v>
      </c>
      <c r="Q84" s="150">
        <v>136</v>
      </c>
      <c r="R84" s="150"/>
      <c r="S84" s="150"/>
      <c r="T84" s="150">
        <v>6</v>
      </c>
      <c r="U84" s="202">
        <v>12</v>
      </c>
      <c r="V84" s="150"/>
      <c r="W84" s="150"/>
      <c r="X84" s="94">
        <v>256</v>
      </c>
      <c r="Y84" s="94"/>
      <c r="Z84" s="94"/>
      <c r="AA84" s="94"/>
      <c r="AB84" s="94">
        <f>'УП (11 кл.)'!X105</f>
        <v>0</v>
      </c>
      <c r="AC84" s="94">
        <f>'УП (11 кл.)'!Y105</f>
        <v>0</v>
      </c>
      <c r="AD84" s="94">
        <f>'УП (11 кл.)'!Z105</f>
        <v>0</v>
      </c>
      <c r="AE84" s="94">
        <f>'УП (11 кл.)'!AA105</f>
        <v>0</v>
      </c>
      <c r="AF84" s="57">
        <f t="shared" si="8"/>
        <v>256</v>
      </c>
      <c r="AG84" s="315">
        <f t="shared" si="9"/>
        <v>236</v>
      </c>
      <c r="AI84" s="190"/>
    </row>
    <row r="85" spans="1:35" s="119" customFormat="1" ht="19.899999999999999" customHeight="1" x14ac:dyDescent="0.3">
      <c r="A85" s="152" t="s">
        <v>76</v>
      </c>
      <c r="B85" s="149" t="str">
        <f>'УП (11 кл.)'!B107</f>
        <v xml:space="preserve">Учебная практика  </v>
      </c>
      <c r="C85" s="140"/>
      <c r="D85" s="140"/>
      <c r="E85" s="140" t="s">
        <v>258</v>
      </c>
      <c r="F85" s="140"/>
      <c r="G85" s="140"/>
      <c r="H85" s="140"/>
      <c r="I85" s="140">
        <f>'УП (11 кл.)'!G107</f>
        <v>0</v>
      </c>
      <c r="J85" s="140">
        <f>'УП (11 кл.)'!H107</f>
        <v>0</v>
      </c>
      <c r="K85" s="140">
        <f>'УП (11 кл.)'!I107</f>
        <v>0</v>
      </c>
      <c r="L85" s="140">
        <f>'УП (11 кл.)'!J107</f>
        <v>0</v>
      </c>
      <c r="M85" s="150">
        <f>O85</f>
        <v>72</v>
      </c>
      <c r="N85" s="150">
        <f>'УП (11 кл.)'!L107</f>
        <v>0</v>
      </c>
      <c r="O85" s="150">
        <f>'УП (11 кл.)'!M107</f>
        <v>72</v>
      </c>
      <c r="P85" s="143"/>
      <c r="Q85" s="143"/>
      <c r="R85" s="150"/>
      <c r="S85" s="150">
        <v>72</v>
      </c>
      <c r="T85" s="150"/>
      <c r="U85" s="202">
        <f t="shared" si="10"/>
        <v>0</v>
      </c>
      <c r="V85" s="150"/>
      <c r="W85" s="150"/>
      <c r="X85" s="94">
        <v>72</v>
      </c>
      <c r="Y85" s="94"/>
      <c r="Z85" s="94"/>
      <c r="AA85" s="94"/>
      <c r="AB85" s="94">
        <f>'УП (11 кл.)'!X107</f>
        <v>0</v>
      </c>
      <c r="AC85" s="94">
        <f>'УП (11 кл.)'!Y107</f>
        <v>0</v>
      </c>
      <c r="AD85" s="94">
        <f>'УП (11 кл.)'!Z107</f>
        <v>0</v>
      </c>
      <c r="AE85" s="94">
        <f>'УП (11 кл.)'!AA107</f>
        <v>0</v>
      </c>
      <c r="AF85" s="57">
        <f t="shared" si="8"/>
        <v>72</v>
      </c>
      <c r="AG85" s="315">
        <f t="shared" si="9"/>
        <v>72</v>
      </c>
      <c r="AI85" s="190"/>
    </row>
    <row r="86" spans="1:35" s="119" customFormat="1" ht="34.9" customHeight="1" x14ac:dyDescent="0.3">
      <c r="A86" s="131" t="s">
        <v>77</v>
      </c>
      <c r="B86" s="149" t="str">
        <f>'УП (11 кл.)'!B108</f>
        <v xml:space="preserve">Производственная  практика (по профилю специальности) </v>
      </c>
      <c r="C86" s="140"/>
      <c r="D86" s="140"/>
      <c r="E86" s="140" t="s">
        <v>258</v>
      </c>
      <c r="F86" s="140"/>
      <c r="G86" s="140"/>
      <c r="H86" s="140"/>
      <c r="I86" s="140">
        <f>'УП (11 кл.)'!G108</f>
        <v>0</v>
      </c>
      <c r="J86" s="140">
        <f>'УП (11 кл.)'!H108</f>
        <v>0</v>
      </c>
      <c r="K86" s="140">
        <f>'УП (11 кл.)'!I108</f>
        <v>0</v>
      </c>
      <c r="L86" s="140">
        <f>'УП (11 кл.)'!J108</f>
        <v>0</v>
      </c>
      <c r="M86" s="150">
        <f>O86</f>
        <v>72</v>
      </c>
      <c r="N86" s="150">
        <f>'УП (11 кл.)'!L108</f>
        <v>0</v>
      </c>
      <c r="O86" s="150">
        <f>'УП (11 кл.)'!M108</f>
        <v>72</v>
      </c>
      <c r="P86" s="143"/>
      <c r="Q86" s="143"/>
      <c r="R86" s="150"/>
      <c r="S86" s="150">
        <v>72</v>
      </c>
      <c r="T86" s="150"/>
      <c r="U86" s="202">
        <f t="shared" si="10"/>
        <v>0</v>
      </c>
      <c r="V86" s="150"/>
      <c r="W86" s="150"/>
      <c r="X86" s="94">
        <v>72</v>
      </c>
      <c r="Y86" s="94"/>
      <c r="Z86" s="94"/>
      <c r="AA86" s="94"/>
      <c r="AB86" s="94">
        <f>'УП (11 кл.)'!X108</f>
        <v>0</v>
      </c>
      <c r="AC86" s="94">
        <f>'УП (11 кл.)'!Y108</f>
        <v>0</v>
      </c>
      <c r="AD86" s="94">
        <f>'УП (11 кл.)'!Z108</f>
        <v>0</v>
      </c>
      <c r="AE86" s="94">
        <f>'УП (11 кл.)'!AA108</f>
        <v>0</v>
      </c>
      <c r="AF86" s="57">
        <f t="shared" si="8"/>
        <v>72</v>
      </c>
      <c r="AG86" s="315">
        <f t="shared" si="9"/>
        <v>72</v>
      </c>
      <c r="AI86" s="190"/>
    </row>
    <row r="87" spans="1:35" s="119" customFormat="1" ht="34.9" customHeight="1" x14ac:dyDescent="0.3">
      <c r="A87" s="198"/>
      <c r="B87" s="149" t="s">
        <v>267</v>
      </c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150">
        <v>18</v>
      </c>
      <c r="N87" s="150"/>
      <c r="O87" s="150"/>
      <c r="P87" s="143"/>
      <c r="Q87" s="143"/>
      <c r="R87" s="150"/>
      <c r="S87" s="150"/>
      <c r="T87" s="150">
        <v>6</v>
      </c>
      <c r="U87" s="202">
        <v>12</v>
      </c>
      <c r="V87" s="150"/>
      <c r="W87" s="150"/>
      <c r="X87" s="94"/>
      <c r="Y87" s="94"/>
      <c r="Z87" s="94"/>
      <c r="AA87" s="94"/>
      <c r="AB87" s="94"/>
      <c r="AC87" s="94"/>
      <c r="AD87" s="94"/>
      <c r="AE87" s="94"/>
      <c r="AF87" s="57"/>
      <c r="AG87" s="315"/>
      <c r="AI87" s="190"/>
    </row>
    <row r="88" spans="1:35" s="119" customFormat="1" ht="34.9" customHeight="1" x14ac:dyDescent="0.3">
      <c r="A88" s="158" t="s">
        <v>6</v>
      </c>
      <c r="B88" s="149" t="s">
        <v>268</v>
      </c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150">
        <v>144</v>
      </c>
      <c r="N88" s="150"/>
      <c r="O88" s="150"/>
      <c r="P88" s="143"/>
      <c r="Q88" s="143"/>
      <c r="R88" s="150"/>
      <c r="S88" s="150">
        <v>144</v>
      </c>
      <c r="T88" s="150"/>
      <c r="U88" s="202"/>
      <c r="V88" s="150"/>
      <c r="W88" s="150"/>
      <c r="X88" s="94"/>
      <c r="Y88" s="94"/>
      <c r="Z88" s="94"/>
      <c r="AA88" s="94"/>
      <c r="AB88" s="94"/>
      <c r="AC88" s="94"/>
      <c r="AD88" s="94"/>
      <c r="AE88" s="94"/>
      <c r="AF88" s="57"/>
      <c r="AG88" s="315"/>
      <c r="AI88" s="190"/>
    </row>
    <row r="89" spans="1:35" s="119" customFormat="1" ht="34.9" customHeight="1" x14ac:dyDescent="0.3">
      <c r="A89" s="175" t="s">
        <v>3</v>
      </c>
      <c r="B89" s="149" t="s">
        <v>96</v>
      </c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150">
        <v>216</v>
      </c>
      <c r="N89" s="150"/>
      <c r="O89" s="150"/>
      <c r="P89" s="143"/>
      <c r="Q89" s="143"/>
      <c r="R89" s="150"/>
      <c r="S89" s="150"/>
      <c r="T89" s="150"/>
      <c r="U89" s="202"/>
      <c r="V89" s="150"/>
      <c r="W89" s="150"/>
      <c r="X89" s="94"/>
      <c r="Y89" s="94"/>
      <c r="Z89" s="94"/>
      <c r="AA89" s="94"/>
      <c r="AB89" s="94"/>
      <c r="AC89" s="94"/>
      <c r="AD89" s="94"/>
      <c r="AE89" s="94"/>
      <c r="AF89" s="57"/>
      <c r="AG89" s="315"/>
      <c r="AI89" s="190"/>
    </row>
    <row r="90" spans="1:35" s="119" customFormat="1" ht="21" hidden="1" customHeight="1" x14ac:dyDescent="0.3">
      <c r="A90" s="155"/>
      <c r="B90" s="156" t="str">
        <f>'УП (11 кл.)'!B109</f>
        <v>Всего часов теоретического обучения</v>
      </c>
      <c r="C90" s="543"/>
      <c r="D90" s="543"/>
      <c r="E90" s="543"/>
      <c r="F90" s="543"/>
      <c r="G90" s="543"/>
      <c r="H90" s="543"/>
      <c r="I90" s="543"/>
      <c r="J90" s="543"/>
      <c r="K90" s="543"/>
      <c r="L90" s="543"/>
      <c r="M90" s="95">
        <f t="shared" ref="M90:R90" si="13">M24+M34+M38+M41+M48+M50+M60-M64-M63-M69-M70-M74-M75-M80-M81-M85-M86</f>
        <v>3636</v>
      </c>
      <c r="N90" s="95">
        <f t="shared" si="13"/>
        <v>169.6</v>
      </c>
      <c r="O90" s="95">
        <f t="shared" si="13"/>
        <v>2782.4</v>
      </c>
      <c r="P90" s="95">
        <f t="shared" si="13"/>
        <v>1813</v>
      </c>
      <c r="Q90" s="95">
        <f t="shared" si="13"/>
        <v>1397</v>
      </c>
      <c r="R90" s="95">
        <f t="shared" si="13"/>
        <v>40</v>
      </c>
      <c r="S90" s="95">
        <f>S60</f>
        <v>468</v>
      </c>
      <c r="T90" s="95">
        <f>T23+T48+T50+T61+T66+T72+T77+T83</f>
        <v>102</v>
      </c>
      <c r="U90" s="95">
        <f>U23+U48+U50+U61+U66+U72+U77+U83</f>
        <v>114</v>
      </c>
      <c r="V90" s="95">
        <f t="shared" ref="V90:AE90" si="14">SUM(V25:V86)-V63-V64-V69-V70-V74-V75-V80-V81-V85-V86</f>
        <v>612</v>
      </c>
      <c r="W90" s="95">
        <f t="shared" si="14"/>
        <v>792</v>
      </c>
      <c r="X90" s="95">
        <f t="shared" si="14"/>
        <v>432</v>
      </c>
      <c r="Y90" s="95">
        <f t="shared" si="14"/>
        <v>684</v>
      </c>
      <c r="Z90" s="95">
        <f t="shared" si="14"/>
        <v>504</v>
      </c>
      <c r="AA90" s="95">
        <f t="shared" si="14"/>
        <v>396</v>
      </c>
      <c r="AB90" s="95">
        <f t="shared" si="14"/>
        <v>0</v>
      </c>
      <c r="AC90" s="95">
        <f t="shared" si="14"/>
        <v>0</v>
      </c>
      <c r="AD90" s="95">
        <f t="shared" si="14"/>
        <v>0</v>
      </c>
      <c r="AE90" s="95">
        <f t="shared" si="14"/>
        <v>0</v>
      </c>
      <c r="AF90" s="53">
        <f t="shared" si="8"/>
        <v>3420</v>
      </c>
      <c r="AG90" s="315">
        <f t="shared" si="9"/>
        <v>2782.4</v>
      </c>
      <c r="AI90" s="190"/>
    </row>
    <row r="91" spans="1:35" s="119" customFormat="1" ht="19.899999999999999" customHeight="1" x14ac:dyDescent="0.3">
      <c r="A91" s="155"/>
      <c r="B91" s="196" t="str">
        <f>'УП (11 кл.)'!B110</f>
        <v>Всего</v>
      </c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95">
        <f>M89+M88+M60+M50+M48+M41+M23</f>
        <v>4464</v>
      </c>
      <c r="N91" s="95">
        <f>N60+N50+N48+N41+N23</f>
        <v>169.6</v>
      </c>
      <c r="O91" s="95">
        <f>O23+O41+O48+O50+O60</f>
        <v>3250.4</v>
      </c>
      <c r="P91" s="95">
        <f>P89+P88+P60+P50+P48+P41+P23</f>
        <v>1813</v>
      </c>
      <c r="Q91" s="95">
        <f>Q89+Q88+Q60+Q50+Q48+Q41+Q23</f>
        <v>1397</v>
      </c>
      <c r="R91" s="95">
        <f>R24+R34+R38+R41+R48+R50+R60</f>
        <v>40</v>
      </c>
      <c r="S91" s="95">
        <f>S88+S60</f>
        <v>612</v>
      </c>
      <c r="T91" s="95">
        <f>T90</f>
        <v>102</v>
      </c>
      <c r="U91" s="95">
        <f>U90</f>
        <v>114</v>
      </c>
      <c r="V91" s="95">
        <f>SUM(V25:V86)-V63-V64-V69-V70-V74-V75-V80-V81-V85-V86</f>
        <v>612</v>
      </c>
      <c r="W91" s="95">
        <f t="shared" ref="W91:AE91" si="15">SUM(W25:W86)</f>
        <v>792</v>
      </c>
      <c r="X91" s="95">
        <f t="shared" si="15"/>
        <v>576</v>
      </c>
      <c r="Y91" s="95">
        <f t="shared" si="15"/>
        <v>828</v>
      </c>
      <c r="Z91" s="95">
        <f t="shared" si="15"/>
        <v>576</v>
      </c>
      <c r="AA91" s="95">
        <f t="shared" si="15"/>
        <v>504</v>
      </c>
      <c r="AB91" s="95">
        <f t="shared" si="15"/>
        <v>0</v>
      </c>
      <c r="AC91" s="95">
        <f t="shared" si="15"/>
        <v>0</v>
      </c>
      <c r="AD91" s="95">
        <f t="shared" si="15"/>
        <v>0</v>
      </c>
      <c r="AE91" s="95">
        <f t="shared" si="15"/>
        <v>0</v>
      </c>
      <c r="AF91" s="53">
        <f t="shared" si="8"/>
        <v>3888</v>
      </c>
      <c r="AG91" s="315">
        <f t="shared" si="9"/>
        <v>3250.4</v>
      </c>
      <c r="AI91" s="190"/>
    </row>
    <row r="92" spans="1:35" s="119" customFormat="1" ht="18.75" x14ac:dyDescent="0.3">
      <c r="A92" s="584" t="s">
        <v>206</v>
      </c>
      <c r="B92" s="584"/>
      <c r="C92" s="584"/>
      <c r="D92" s="584"/>
      <c r="E92" s="584"/>
      <c r="F92" s="584"/>
      <c r="G92" s="584"/>
      <c r="H92" s="584"/>
      <c r="I92" s="584"/>
      <c r="J92" s="584"/>
      <c r="K92" s="584"/>
      <c r="L92" s="584"/>
      <c r="M92" s="584"/>
      <c r="N92" s="585"/>
      <c r="O92" s="570" t="s">
        <v>51</v>
      </c>
      <c r="P92" s="563" t="s">
        <v>131</v>
      </c>
      <c r="Q92" s="563"/>
      <c r="R92" s="563"/>
      <c r="S92" s="160"/>
      <c r="T92" s="160"/>
      <c r="U92" s="160"/>
      <c r="V92" s="95">
        <f>V90</f>
        <v>612</v>
      </c>
      <c r="W92" s="95">
        <f>W90</f>
        <v>792</v>
      </c>
      <c r="X92" s="95">
        <f>SUM(X26:X87)</f>
        <v>576</v>
      </c>
      <c r="Y92" s="95">
        <f>SUM(Y26:Y87)</f>
        <v>828</v>
      </c>
      <c r="Z92" s="95">
        <f>SUM(Z26:Z87)</f>
        <v>576</v>
      </c>
      <c r="AA92" s="95">
        <f>SUM(AA26:AA87)</f>
        <v>504</v>
      </c>
      <c r="AB92" s="95">
        <f>AB90</f>
        <v>0</v>
      </c>
      <c r="AC92" s="95">
        <f>AC90</f>
        <v>0</v>
      </c>
      <c r="AD92" s="95">
        <f>AD90</f>
        <v>0</v>
      </c>
      <c r="AE92" s="95">
        <f>AE90</f>
        <v>0</v>
      </c>
      <c r="AF92" s="53">
        <f t="shared" si="8"/>
        <v>3888</v>
      </c>
      <c r="AG92" s="57"/>
      <c r="AI92" s="190"/>
    </row>
    <row r="93" spans="1:35" s="119" customFormat="1" ht="24" customHeight="1" x14ac:dyDescent="0.3">
      <c r="A93" s="547" t="str">
        <f>'УП (11 кл.)'!A114:L114</f>
        <v>Государственная итоговая аттестация</v>
      </c>
      <c r="B93" s="548"/>
      <c r="C93" s="548"/>
      <c r="D93" s="548"/>
      <c r="E93" s="548"/>
      <c r="F93" s="548"/>
      <c r="G93" s="548"/>
      <c r="H93" s="548"/>
      <c r="I93" s="548"/>
      <c r="J93" s="548"/>
      <c r="K93" s="548"/>
      <c r="L93" s="548"/>
      <c r="M93" s="548"/>
      <c r="N93" s="548"/>
      <c r="O93" s="570"/>
      <c r="P93" s="549" t="s">
        <v>150</v>
      </c>
      <c r="Q93" s="549"/>
      <c r="R93" s="549"/>
      <c r="S93" s="204"/>
      <c r="T93" s="204"/>
      <c r="U93" s="204"/>
      <c r="V93" s="197">
        <f t="shared" ref="V93:AE93" si="16">V63+V69+V74+V80+V85</f>
        <v>0</v>
      </c>
      <c r="W93" s="197">
        <f t="shared" si="16"/>
        <v>0</v>
      </c>
      <c r="X93" s="197">
        <f t="shared" si="16"/>
        <v>72</v>
      </c>
      <c r="Y93" s="197">
        <f t="shared" si="16"/>
        <v>0</v>
      </c>
      <c r="Z93" s="197">
        <f t="shared" si="16"/>
        <v>0</v>
      </c>
      <c r="AA93" s="197">
        <f t="shared" si="16"/>
        <v>0</v>
      </c>
      <c r="AB93" s="197">
        <f t="shared" si="16"/>
        <v>0</v>
      </c>
      <c r="AC93" s="197">
        <f t="shared" si="16"/>
        <v>0</v>
      </c>
      <c r="AD93" s="197">
        <f t="shared" si="16"/>
        <v>0</v>
      </c>
      <c r="AE93" s="197">
        <f t="shared" si="16"/>
        <v>0</v>
      </c>
      <c r="AF93" s="53">
        <f t="shared" si="8"/>
        <v>72</v>
      </c>
      <c r="AG93" s="57"/>
      <c r="AI93" s="190"/>
    </row>
    <row r="94" spans="1:35" s="119" customFormat="1" ht="31.9" customHeight="1" x14ac:dyDescent="0.3">
      <c r="A94" s="547" t="s">
        <v>276</v>
      </c>
      <c r="B94" s="548"/>
      <c r="C94" s="548"/>
      <c r="D94" s="548"/>
      <c r="E94" s="548"/>
      <c r="F94" s="548"/>
      <c r="G94" s="548"/>
      <c r="H94" s="548"/>
      <c r="I94" s="548"/>
      <c r="J94" s="548"/>
      <c r="K94" s="548"/>
      <c r="L94" s="548"/>
      <c r="M94" s="548"/>
      <c r="N94" s="548"/>
      <c r="O94" s="570"/>
      <c r="P94" s="550" t="s">
        <v>149</v>
      </c>
      <c r="Q94" s="551"/>
      <c r="R94" s="552"/>
      <c r="S94" s="205"/>
      <c r="T94" s="205"/>
      <c r="U94" s="205"/>
      <c r="V94" s="197">
        <f t="shared" ref="V94:AE94" si="17">V64+V70+V75+V81+V86</f>
        <v>0</v>
      </c>
      <c r="W94" s="197">
        <f t="shared" si="17"/>
        <v>0</v>
      </c>
      <c r="X94" s="197">
        <f t="shared" si="17"/>
        <v>72</v>
      </c>
      <c r="Y94" s="197">
        <f t="shared" si="17"/>
        <v>144</v>
      </c>
      <c r="Z94" s="197">
        <f t="shared" si="17"/>
        <v>72</v>
      </c>
      <c r="AA94" s="197">
        <f t="shared" si="17"/>
        <v>108</v>
      </c>
      <c r="AB94" s="197">
        <f t="shared" si="17"/>
        <v>0</v>
      </c>
      <c r="AC94" s="197">
        <f t="shared" si="17"/>
        <v>0</v>
      </c>
      <c r="AD94" s="197">
        <f t="shared" si="17"/>
        <v>0</v>
      </c>
      <c r="AE94" s="197">
        <f t="shared" si="17"/>
        <v>0</v>
      </c>
      <c r="AF94" s="53">
        <f t="shared" si="8"/>
        <v>396</v>
      </c>
      <c r="AG94" s="57"/>
      <c r="AI94" s="190"/>
    </row>
    <row r="95" spans="1:35" s="119" customFormat="1" ht="37.9" customHeight="1" x14ac:dyDescent="0.3">
      <c r="A95" s="586" t="str">
        <f>'УП (11 кл.)'!A116:L116</f>
        <v>1.1. Выпускная квалификационная работа в форме дипломной работы</v>
      </c>
      <c r="B95" s="587"/>
      <c r="C95" s="587"/>
      <c r="D95" s="587"/>
      <c r="E95" s="587"/>
      <c r="F95" s="587"/>
      <c r="G95" s="587"/>
      <c r="H95" s="587"/>
      <c r="I95" s="587"/>
      <c r="J95" s="587"/>
      <c r="K95" s="587"/>
      <c r="L95" s="587"/>
      <c r="M95" s="587"/>
      <c r="N95" s="587"/>
      <c r="O95" s="570"/>
      <c r="P95" s="555" t="s">
        <v>132</v>
      </c>
      <c r="Q95" s="556"/>
      <c r="R95" s="557"/>
      <c r="S95" s="203"/>
      <c r="T95" s="203"/>
      <c r="U95" s="203"/>
      <c r="V95" s="160"/>
      <c r="W95" s="160"/>
      <c r="X95" s="150">
        <f>'УП (11 кл.)'!T116</f>
        <v>0</v>
      </c>
      <c r="Y95" s="150">
        <f>'УП (11 кл.)'!U116</f>
        <v>0</v>
      </c>
      <c r="Z95" s="150">
        <f>'УП (11 кл.)'!V116</f>
        <v>0</v>
      </c>
      <c r="AA95" s="150">
        <v>144</v>
      </c>
      <c r="AB95" s="150">
        <f>'УП (11 кл.)'!X116</f>
        <v>0</v>
      </c>
      <c r="AC95" s="150">
        <f>'УП (11 кл.)'!Y116</f>
        <v>0</v>
      </c>
      <c r="AD95" s="150">
        <f>'УП (11 кл.)'!Z116</f>
        <v>0</v>
      </c>
      <c r="AE95" s="150">
        <f>'УП (11 кл.)'!AA116</f>
        <v>0</v>
      </c>
      <c r="AF95" s="53">
        <f t="shared" si="8"/>
        <v>144</v>
      </c>
      <c r="AG95" s="57"/>
      <c r="AI95" s="190"/>
    </row>
    <row r="96" spans="1:35" s="119" customFormat="1" ht="18.75" x14ac:dyDescent="0.3">
      <c r="A96" s="553" t="str">
        <f>'УП (11 кл.)'!A117:L117</f>
        <v xml:space="preserve">Выполнение дипломной работы   (всего  4  недели)  с                              по                                                    </v>
      </c>
      <c r="B96" s="554"/>
      <c r="C96" s="554"/>
      <c r="D96" s="554"/>
      <c r="E96" s="554"/>
      <c r="F96" s="554"/>
      <c r="G96" s="554"/>
      <c r="H96" s="554"/>
      <c r="I96" s="554"/>
      <c r="J96" s="554"/>
      <c r="K96" s="554"/>
      <c r="L96" s="554"/>
      <c r="M96" s="554"/>
      <c r="N96" s="554"/>
      <c r="O96" s="570"/>
      <c r="P96" s="563" t="s">
        <v>133</v>
      </c>
      <c r="Q96" s="563"/>
      <c r="R96" s="563"/>
      <c r="S96" s="160"/>
      <c r="T96" s="160"/>
      <c r="U96" s="160"/>
      <c r="V96" s="314">
        <f t="shared" ref="V96:AE96" si="18">COUNTIF(C25:C86,"Э")</f>
        <v>0</v>
      </c>
      <c r="W96" s="314">
        <f t="shared" si="18"/>
        <v>3</v>
      </c>
      <c r="X96" s="314">
        <f t="shared" si="18"/>
        <v>2</v>
      </c>
      <c r="Y96" s="314">
        <f t="shared" si="18"/>
        <v>5</v>
      </c>
      <c r="Z96" s="314">
        <f t="shared" si="18"/>
        <v>3</v>
      </c>
      <c r="AA96" s="314">
        <f t="shared" si="18"/>
        <v>3</v>
      </c>
      <c r="AB96" s="314">
        <f t="shared" si="18"/>
        <v>0</v>
      </c>
      <c r="AC96" s="314">
        <f t="shared" si="18"/>
        <v>0</v>
      </c>
      <c r="AD96" s="314">
        <f t="shared" si="18"/>
        <v>0</v>
      </c>
      <c r="AE96" s="314">
        <f t="shared" si="18"/>
        <v>0</v>
      </c>
      <c r="AF96" s="144"/>
      <c r="AG96" s="57"/>
      <c r="AI96" s="190"/>
    </row>
    <row r="97" spans="1:35" s="119" customFormat="1" ht="18.75" x14ac:dyDescent="0.3">
      <c r="A97" s="554" t="str">
        <f>'УП (11 кл.)'!A118:L118</f>
        <v xml:space="preserve">Защита дипломной работы   (всего 2  недели)  с                                              по </v>
      </c>
      <c r="B97" s="554"/>
      <c r="C97" s="554"/>
      <c r="D97" s="554"/>
      <c r="E97" s="554"/>
      <c r="F97" s="554"/>
      <c r="G97" s="554"/>
      <c r="H97" s="554"/>
      <c r="I97" s="554"/>
      <c r="J97" s="554"/>
      <c r="K97" s="554"/>
      <c r="L97" s="554"/>
      <c r="M97" s="554"/>
      <c r="N97" s="589"/>
      <c r="O97" s="588"/>
      <c r="P97" s="563" t="s">
        <v>134</v>
      </c>
      <c r="Q97" s="563"/>
      <c r="R97" s="563"/>
      <c r="S97" s="160"/>
      <c r="T97" s="160"/>
      <c r="U97" s="160"/>
      <c r="V97" s="314">
        <f t="shared" ref="V97:AE97" si="19">COUNTIF(C25:C86,"ДЗ")</f>
        <v>5</v>
      </c>
      <c r="W97" s="314">
        <f t="shared" si="19"/>
        <v>6</v>
      </c>
      <c r="X97" s="314">
        <f t="shared" si="19"/>
        <v>6</v>
      </c>
      <c r="Y97" s="314">
        <f t="shared" si="19"/>
        <v>6</v>
      </c>
      <c r="Z97" s="314">
        <f t="shared" si="19"/>
        <v>7</v>
      </c>
      <c r="AA97" s="314">
        <f t="shared" si="19"/>
        <v>3</v>
      </c>
      <c r="AB97" s="314">
        <f t="shared" si="19"/>
        <v>0</v>
      </c>
      <c r="AC97" s="314">
        <f t="shared" si="19"/>
        <v>0</v>
      </c>
      <c r="AD97" s="314">
        <f t="shared" si="19"/>
        <v>0</v>
      </c>
      <c r="AE97" s="314">
        <f t="shared" si="19"/>
        <v>0</v>
      </c>
      <c r="AF97" s="144"/>
      <c r="AG97" s="57"/>
      <c r="AI97" s="190"/>
    </row>
    <row r="98" spans="1:35" s="119" customFormat="1" ht="18.75" x14ac:dyDescent="0.3">
      <c r="A98" s="568" t="str">
        <f>'УП (11 кл.)'!A119:L119</f>
        <v>1.2. Государственные экзамены: демонстрационный экзамен</v>
      </c>
      <c r="B98" s="568"/>
      <c r="C98" s="568"/>
      <c r="D98" s="568"/>
      <c r="E98" s="568"/>
      <c r="F98" s="568"/>
      <c r="G98" s="568"/>
      <c r="H98" s="568"/>
      <c r="I98" s="568"/>
      <c r="J98" s="568"/>
      <c r="K98" s="568"/>
      <c r="L98" s="568"/>
      <c r="M98" s="568"/>
      <c r="N98" s="569"/>
      <c r="O98" s="570"/>
      <c r="P98" s="563" t="s">
        <v>135</v>
      </c>
      <c r="Q98" s="563"/>
      <c r="R98" s="563"/>
      <c r="S98" s="160"/>
      <c r="T98" s="160"/>
      <c r="U98" s="160"/>
      <c r="V98" s="314">
        <f t="shared" ref="V98:AE98" si="20">COUNTIF(C25:C86,"З")</f>
        <v>0</v>
      </c>
      <c r="W98" s="314">
        <f t="shared" si="20"/>
        <v>0</v>
      </c>
      <c r="X98" s="314">
        <f t="shared" si="20"/>
        <v>0</v>
      </c>
      <c r="Y98" s="314">
        <f t="shared" si="20"/>
        <v>0</v>
      </c>
      <c r="Z98" s="314">
        <f t="shared" si="20"/>
        <v>0</v>
      </c>
      <c r="AA98" s="314">
        <f t="shared" si="20"/>
        <v>0</v>
      </c>
      <c r="AB98" s="314">
        <f t="shared" si="20"/>
        <v>0</v>
      </c>
      <c r="AC98" s="314">
        <f t="shared" si="20"/>
        <v>0</v>
      </c>
      <c r="AD98" s="314">
        <f t="shared" si="20"/>
        <v>0</v>
      </c>
      <c r="AE98" s="314">
        <f t="shared" si="20"/>
        <v>0</v>
      </c>
      <c r="AF98" s="144"/>
      <c r="AG98" s="57"/>
      <c r="AI98" s="190"/>
    </row>
    <row r="99" spans="1:35" s="119" customFormat="1" ht="19.899999999999999" customHeight="1" x14ac:dyDescent="0.3">
      <c r="A99" s="161"/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20"/>
      <c r="P99" s="162"/>
      <c r="Q99" s="162"/>
      <c r="R99" s="162"/>
      <c r="S99" s="162"/>
      <c r="T99" s="162"/>
      <c r="U99" s="162"/>
      <c r="V99" s="162"/>
      <c r="W99" s="162"/>
      <c r="X99" s="144"/>
      <c r="Y99" s="144"/>
      <c r="Z99" s="144"/>
      <c r="AA99" s="144"/>
      <c r="AB99" s="144"/>
      <c r="AC99" s="144"/>
      <c r="AD99" s="144"/>
      <c r="AE99" s="144"/>
      <c r="AF99" s="144"/>
      <c r="AG99" s="57"/>
      <c r="AI99" s="190"/>
    </row>
    <row r="100" spans="1:35" s="119" customFormat="1" ht="19.899999999999999" customHeight="1" x14ac:dyDescent="0.3">
      <c r="A100" s="161"/>
      <c r="B100" s="161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20"/>
      <c r="P100" s="162"/>
      <c r="Q100" s="162"/>
      <c r="R100" s="162"/>
      <c r="S100" s="162"/>
      <c r="T100" s="162"/>
      <c r="U100" s="162"/>
      <c r="V100" s="162"/>
      <c r="W100" s="162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57"/>
      <c r="AI100" s="190"/>
    </row>
    <row r="101" spans="1:35" s="119" customFormat="1" ht="19.899999999999999" customHeight="1" x14ac:dyDescent="0.3">
      <c r="A101" s="161"/>
      <c r="B101" s="129" t="s">
        <v>269</v>
      </c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3" t="s">
        <v>141</v>
      </c>
      <c r="P101" s="163"/>
      <c r="Q101" s="163"/>
      <c r="R101" s="162"/>
      <c r="S101" s="162"/>
      <c r="T101" s="162"/>
      <c r="U101" s="162"/>
      <c r="V101" s="162"/>
      <c r="W101" s="162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57"/>
      <c r="AI101" s="190"/>
    </row>
    <row r="102" spans="1:35" s="119" customFormat="1" ht="19.899999999999999" customHeight="1" x14ac:dyDescent="0.3">
      <c r="A102" s="161"/>
      <c r="B102" s="129" t="s">
        <v>270</v>
      </c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R102" s="162"/>
      <c r="S102" s="162"/>
      <c r="T102" s="162"/>
      <c r="U102" s="162"/>
      <c r="V102" s="162"/>
      <c r="W102" s="162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57"/>
      <c r="AI102" s="190"/>
    </row>
    <row r="103" spans="1:35" s="119" customFormat="1" ht="19.899999999999999" customHeight="1" x14ac:dyDescent="0.3">
      <c r="A103" s="161"/>
      <c r="B103" s="129" t="s">
        <v>271</v>
      </c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3" t="s">
        <v>272</v>
      </c>
      <c r="P103" s="163"/>
      <c r="Q103" s="163"/>
      <c r="R103" s="162"/>
      <c r="S103" s="162"/>
      <c r="T103" s="162"/>
      <c r="U103" s="162"/>
      <c r="V103" s="162"/>
      <c r="W103" s="162"/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57"/>
      <c r="AI103" s="190"/>
    </row>
    <row r="104" spans="1:35" s="119" customFormat="1" ht="19.899999999999999" customHeight="1" x14ac:dyDescent="0.3">
      <c r="A104" s="78"/>
      <c r="B104" s="132"/>
      <c r="C104" s="164"/>
      <c r="D104" s="164"/>
      <c r="E104" s="164"/>
      <c r="F104" s="164"/>
      <c r="G104" s="164"/>
      <c r="H104" s="164"/>
      <c r="I104" s="164"/>
      <c r="J104" s="164"/>
      <c r="K104" s="164"/>
      <c r="L104" s="165"/>
      <c r="M104" s="57"/>
      <c r="N104" s="166"/>
      <c r="O104" s="166"/>
      <c r="P104" s="164"/>
      <c r="Q104" s="164"/>
      <c r="R104" s="57"/>
      <c r="S104" s="57"/>
      <c r="T104" s="57"/>
      <c r="U104" s="57"/>
      <c r="V104" s="57"/>
      <c r="W104" s="57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57"/>
      <c r="AI104" s="190"/>
    </row>
    <row r="105" spans="1:35" s="119" customFormat="1" ht="19.899999999999999" customHeight="1" x14ac:dyDescent="0.3">
      <c r="A105" s="78"/>
      <c r="B105" s="132"/>
      <c r="C105" s="164"/>
      <c r="D105" s="164"/>
      <c r="E105" s="164"/>
      <c r="F105" s="164"/>
      <c r="G105" s="164"/>
      <c r="H105" s="164"/>
      <c r="I105" s="164"/>
      <c r="J105" s="164"/>
      <c r="K105" s="164"/>
      <c r="L105" s="165"/>
      <c r="M105" s="57"/>
      <c r="N105" s="166"/>
      <c r="O105" s="166"/>
      <c r="P105" s="164"/>
      <c r="Q105" s="164"/>
      <c r="R105" s="57"/>
      <c r="S105" s="57"/>
      <c r="T105" s="57"/>
      <c r="U105" s="57"/>
      <c r="V105" s="57"/>
      <c r="W105" s="57"/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57"/>
      <c r="AI105" s="190"/>
    </row>
    <row r="106" spans="1:35" s="61" customFormat="1" ht="15.75" x14ac:dyDescent="0.25">
      <c r="A106" s="67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70"/>
      <c r="M106" s="55"/>
      <c r="N106" s="71"/>
      <c r="O106" s="71"/>
      <c r="P106" s="72"/>
      <c r="Q106" s="72"/>
      <c r="R106" s="55"/>
      <c r="S106" s="55"/>
      <c r="T106" s="55"/>
      <c r="U106" s="55"/>
      <c r="V106" s="55"/>
      <c r="W106" s="55"/>
      <c r="X106" s="56"/>
      <c r="Y106" s="56"/>
      <c r="Z106" s="56"/>
      <c r="AA106" s="56"/>
      <c r="AB106" s="56"/>
      <c r="AC106" s="56"/>
      <c r="AD106" s="56"/>
      <c r="AE106" s="56"/>
      <c r="AF106" s="56"/>
      <c r="AG106" s="55"/>
      <c r="AI106" s="54"/>
    </row>
    <row r="107" spans="1:35" s="59" customFormat="1" ht="24" customHeight="1" x14ac:dyDescent="0.25">
      <c r="A107" s="58"/>
      <c r="B107" s="61"/>
      <c r="C107" s="58"/>
      <c r="D107" s="58"/>
      <c r="E107" s="58"/>
      <c r="F107" s="58"/>
      <c r="G107" s="58"/>
      <c r="H107" s="58"/>
      <c r="I107" s="58"/>
      <c r="J107" s="58"/>
      <c r="K107" s="58"/>
      <c r="L107" s="73"/>
      <c r="M107" s="55"/>
      <c r="N107" s="71"/>
      <c r="O107" s="55"/>
      <c r="P107" s="424" t="s">
        <v>128</v>
      </c>
      <c r="Q107" s="424"/>
      <c r="R107" s="424"/>
      <c r="S107" s="201"/>
      <c r="T107" s="201"/>
      <c r="U107" s="201"/>
      <c r="V107" s="84">
        <f t="shared" ref="V107:AE107" si="21">V92/V22</f>
        <v>36</v>
      </c>
      <c r="W107" s="84">
        <f t="shared" si="21"/>
        <v>36</v>
      </c>
      <c r="X107" s="84">
        <f t="shared" si="21"/>
        <v>36</v>
      </c>
      <c r="Y107" s="84">
        <f t="shared" si="21"/>
        <v>36</v>
      </c>
      <c r="Z107" s="84">
        <f t="shared" si="21"/>
        <v>36</v>
      </c>
      <c r="AA107" s="84">
        <f t="shared" si="21"/>
        <v>36</v>
      </c>
      <c r="AB107" s="84" t="e">
        <f t="shared" si="21"/>
        <v>#DIV/0!</v>
      </c>
      <c r="AC107" s="84" t="e">
        <f t="shared" si="21"/>
        <v>#DIV/0!</v>
      </c>
      <c r="AD107" s="84" t="e">
        <f t="shared" si="21"/>
        <v>#DIV/0!</v>
      </c>
      <c r="AE107" s="84" t="e">
        <f t="shared" si="21"/>
        <v>#DIV/0!</v>
      </c>
      <c r="AF107" s="199"/>
      <c r="AG107" s="55"/>
      <c r="AI107" s="61"/>
    </row>
    <row r="108" spans="1:35" s="59" customFormat="1" ht="15.75" x14ac:dyDescent="0.25">
      <c r="A108" s="67"/>
      <c r="B108" s="61"/>
      <c r="C108" s="67"/>
      <c r="D108" s="67"/>
      <c r="E108" s="67"/>
      <c r="F108" s="67"/>
      <c r="G108" s="67"/>
      <c r="H108" s="67"/>
      <c r="I108" s="67"/>
      <c r="J108" s="67"/>
      <c r="K108" s="67"/>
      <c r="L108" s="73"/>
      <c r="M108" s="55"/>
      <c r="N108" s="71"/>
      <c r="O108" s="55"/>
      <c r="P108" s="424"/>
      <c r="Q108" s="424"/>
      <c r="R108" s="424"/>
      <c r="S108" s="201"/>
      <c r="T108" s="201"/>
      <c r="U108" s="201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55"/>
      <c r="AG108" s="55"/>
      <c r="AI108" s="61"/>
    </row>
    <row r="109" spans="1:35" ht="21.75" customHeight="1" x14ac:dyDescent="0.25">
      <c r="A109" s="67"/>
      <c r="B109" s="48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71"/>
      <c r="O109" s="67"/>
      <c r="P109" s="424" t="s">
        <v>129</v>
      </c>
      <c r="Q109" s="424"/>
      <c r="R109" s="424"/>
      <c r="S109" s="201"/>
      <c r="T109" s="201"/>
      <c r="U109" s="201"/>
      <c r="V109" s="85">
        <f t="shared" ref="V109:AA109" si="22">V92-V22*36</f>
        <v>0</v>
      </c>
      <c r="W109" s="85">
        <f t="shared" si="22"/>
        <v>0</v>
      </c>
      <c r="X109" s="85">
        <f t="shared" si="22"/>
        <v>0</v>
      </c>
      <c r="Y109" s="85">
        <f t="shared" si="22"/>
        <v>0</v>
      </c>
      <c r="Z109" s="85">
        <f t="shared" si="22"/>
        <v>0</v>
      </c>
      <c r="AA109" s="85">
        <f t="shared" si="22"/>
        <v>0</v>
      </c>
      <c r="AB109" s="85">
        <f>AB92-AB22*32</f>
        <v>0</v>
      </c>
      <c r="AC109" s="85">
        <f>AC92-AC22*32</f>
        <v>0</v>
      </c>
      <c r="AD109" s="85">
        <f>AD92-AD22*32</f>
        <v>0</v>
      </c>
      <c r="AE109" s="85">
        <f>AE92-AE22*32</f>
        <v>0</v>
      </c>
      <c r="AF109" s="55"/>
      <c r="AG109" s="55"/>
    </row>
    <row r="110" spans="1:35" ht="15.75" x14ac:dyDescent="0.25">
      <c r="A110" s="67"/>
      <c r="B110" s="74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71"/>
      <c r="O110" s="67"/>
      <c r="P110" s="75"/>
      <c r="Q110" s="75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55"/>
      <c r="AG110" s="55"/>
    </row>
    <row r="111" spans="1:35" ht="15.75" x14ac:dyDescent="0.25">
      <c r="A111" s="67"/>
      <c r="B111" s="74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71"/>
      <c r="O111" s="67"/>
      <c r="P111" s="75"/>
      <c r="Q111" s="75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55"/>
      <c r="AG111" s="55"/>
    </row>
    <row r="112" spans="1:35" ht="15.75" x14ac:dyDescent="0.25">
      <c r="A112" s="72"/>
      <c r="B112" s="75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5"/>
      <c r="N112" s="71"/>
      <c r="O112" s="75"/>
      <c r="P112" s="75"/>
      <c r="Q112" s="75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55"/>
      <c r="AG112" s="55"/>
    </row>
    <row r="113" spans="1:33" ht="15.75" x14ac:dyDescent="0.25">
      <c r="A113" s="72"/>
      <c r="B113" s="75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5"/>
      <c r="N113" s="71"/>
      <c r="O113" s="75"/>
      <c r="P113" s="80"/>
      <c r="Q113" s="80"/>
      <c r="R113" s="81"/>
      <c r="S113" s="81"/>
      <c r="T113" s="81"/>
      <c r="U113" s="81"/>
      <c r="V113" s="81"/>
      <c r="W113" s="81"/>
      <c r="X113" s="72"/>
      <c r="Y113" s="72"/>
      <c r="Z113" s="72"/>
      <c r="AA113" s="72"/>
      <c r="AB113" s="72"/>
      <c r="AC113" s="72"/>
      <c r="AD113" s="72"/>
      <c r="AE113" s="72"/>
      <c r="AF113" s="55"/>
      <c r="AG113" s="55"/>
    </row>
    <row r="114" spans="1:33" ht="15.75" x14ac:dyDescent="0.25">
      <c r="A114" s="67"/>
      <c r="B114" s="74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75"/>
      <c r="N114" s="71"/>
      <c r="O114" s="75"/>
      <c r="P114" s="80"/>
      <c r="Q114" s="80"/>
      <c r="R114" s="81"/>
      <c r="S114" s="81"/>
      <c r="T114" s="81"/>
      <c r="U114" s="81"/>
      <c r="V114" s="81"/>
      <c r="W114" s="81"/>
      <c r="X114" s="76"/>
      <c r="Y114" s="76"/>
      <c r="Z114" s="76"/>
      <c r="AA114" s="76"/>
      <c r="AB114" s="76"/>
      <c r="AC114" s="76"/>
      <c r="AD114" s="76"/>
      <c r="AE114" s="76"/>
      <c r="AF114" s="45"/>
      <c r="AG114" s="45"/>
    </row>
    <row r="115" spans="1:33" ht="18.75" x14ac:dyDescent="0.25">
      <c r="A115" s="76"/>
      <c r="B115" s="77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9"/>
      <c r="N115" s="71"/>
      <c r="O115" s="79"/>
      <c r="P115" s="82"/>
      <c r="Q115" s="82"/>
      <c r="R115" s="83"/>
      <c r="S115" s="83"/>
      <c r="T115" s="83"/>
      <c r="U115" s="83"/>
      <c r="V115" s="83"/>
      <c r="W115" s="83"/>
      <c r="X115" s="82"/>
      <c r="Y115" s="82"/>
      <c r="Z115" s="82"/>
      <c r="AA115" s="82"/>
      <c r="AB115" s="82"/>
      <c r="AC115" s="82"/>
      <c r="AD115" s="82"/>
      <c r="AE115" s="82"/>
      <c r="AF115" s="62"/>
      <c r="AG115" s="62"/>
    </row>
    <row r="116" spans="1:33" x14ac:dyDescent="0.2">
      <c r="P116" s="80"/>
      <c r="Q116" s="80"/>
      <c r="R116" s="81"/>
      <c r="S116" s="81"/>
      <c r="T116" s="81"/>
      <c r="U116" s="81"/>
      <c r="V116" s="81"/>
      <c r="W116" s="81"/>
      <c r="X116" s="80"/>
      <c r="Y116" s="80"/>
      <c r="Z116" s="80"/>
      <c r="AA116" s="80"/>
      <c r="AB116" s="80"/>
      <c r="AC116" s="80"/>
      <c r="AD116" s="80"/>
      <c r="AE116" s="80"/>
    </row>
  </sheetData>
  <mergeCells count="67">
    <mergeCell ref="K19:K22"/>
    <mergeCell ref="AD19:AE19"/>
    <mergeCell ref="L19:L22"/>
    <mergeCell ref="M18:M22"/>
    <mergeCell ref="V18:AE18"/>
    <mergeCell ref="N18:U18"/>
    <mergeCell ref="N19:N22"/>
    <mergeCell ref="O19:U19"/>
    <mergeCell ref="P21:R21"/>
    <mergeCell ref="X19:Y19"/>
    <mergeCell ref="AB19:AC19"/>
    <mergeCell ref="S20:S22"/>
    <mergeCell ref="T20:T22"/>
    <mergeCell ref="U20:U22"/>
    <mergeCell ref="Z19:AA19"/>
    <mergeCell ref="A18:A22"/>
    <mergeCell ref="B18:B22"/>
    <mergeCell ref="C18:L18"/>
    <mergeCell ref="C50:L50"/>
    <mergeCell ref="V19:W19"/>
    <mergeCell ref="C19:C22"/>
    <mergeCell ref="D19:D22"/>
    <mergeCell ref="O20:R20"/>
    <mergeCell ref="O21:O22"/>
    <mergeCell ref="J19:J22"/>
    <mergeCell ref="E19:E22"/>
    <mergeCell ref="F19:F22"/>
    <mergeCell ref="G19:G22"/>
    <mergeCell ref="H19:H22"/>
    <mergeCell ref="I19:I22"/>
    <mergeCell ref="C23:L23"/>
    <mergeCell ref="C41:L41"/>
    <mergeCell ref="C34:L34"/>
    <mergeCell ref="A97:N97"/>
    <mergeCell ref="L90:L91"/>
    <mergeCell ref="A96:N96"/>
    <mergeCell ref="F67:F68"/>
    <mergeCell ref="C48:L48"/>
    <mergeCell ref="H90:H91"/>
    <mergeCell ref="C24:L24"/>
    <mergeCell ref="C90:C91"/>
    <mergeCell ref="G90:G91"/>
    <mergeCell ref="P109:R109"/>
    <mergeCell ref="A92:N92"/>
    <mergeCell ref="P92:R92"/>
    <mergeCell ref="P94:R94"/>
    <mergeCell ref="A95:N95"/>
    <mergeCell ref="A98:N98"/>
    <mergeCell ref="O92:O98"/>
    <mergeCell ref="P108:R108"/>
    <mergeCell ref="P107:R107"/>
    <mergeCell ref="P95:R95"/>
    <mergeCell ref="G58:G59"/>
    <mergeCell ref="E90:E91"/>
    <mergeCell ref="D90:D91"/>
    <mergeCell ref="P98:R98"/>
    <mergeCell ref="C60:L60"/>
    <mergeCell ref="H78:H79"/>
    <mergeCell ref="J90:J91"/>
    <mergeCell ref="I90:I91"/>
    <mergeCell ref="A94:N94"/>
    <mergeCell ref="P93:R93"/>
    <mergeCell ref="K90:K91"/>
    <mergeCell ref="P97:R97"/>
    <mergeCell ref="P96:R96"/>
    <mergeCell ref="A93:N93"/>
    <mergeCell ref="F90:F91"/>
  </mergeCells>
  <phoneticPr fontId="0" type="noConversion"/>
  <pageMargins left="0.62992125984251968" right="0.43307086614173229" top="0.74803149606299213" bottom="0.74803149606299213" header="0" footer="0"/>
  <pageSetup paperSize="9" scale="47" orientation="landscape" horizontalDpi="360" verticalDpi="360" r:id="rId1"/>
  <headerFooter alignWithMargins="0"/>
  <rowBreaks count="2" manualBreakCount="2">
    <brk id="103" max="21" man="1"/>
    <brk id="109" max="16383" man="1"/>
  </rowBreaks>
  <colBreaks count="2" manualBreakCount="2">
    <brk id="31" max="111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УП (9 кл.) (2)</vt:lpstr>
      <vt:lpstr>ПрУП</vt:lpstr>
      <vt:lpstr>УП (11 кл.)</vt:lpstr>
      <vt:lpstr>УП (11 кл.-заочка)</vt:lpstr>
      <vt:lpstr>УП (9 кл.)</vt:lpstr>
      <vt:lpstr>'УП (11 кл.)'!Заголовки_для_печати</vt:lpstr>
      <vt:lpstr>'УП (9 кл.)'!Заголовки_для_печати</vt:lpstr>
      <vt:lpstr>'УП (9 кл.) (2)'!Заголовки_для_печати</vt:lpstr>
      <vt:lpstr>'УП (11 кл.)'!Область_печати</vt:lpstr>
      <vt:lpstr>'УП (11 кл.-заочка)'!Область_печати</vt:lpstr>
      <vt:lpstr>'УП (9 кл.)'!Область_печати</vt:lpstr>
      <vt:lpstr>'УП (9 кл.)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2022-10-28T07:11:10Z</cp:lastPrinted>
  <dcterms:created xsi:type="dcterms:W3CDTF">1996-10-08T23:32:33Z</dcterms:created>
  <dcterms:modified xsi:type="dcterms:W3CDTF">2022-10-28T10:01:20Z</dcterms:modified>
</cp:coreProperties>
</file>