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260" windowWidth="16380" windowHeight="8130" tabRatio="596"/>
  </bookViews>
  <sheets>
    <sheet name="Развернутый" sheetId="1" r:id="rId1"/>
  </sheets>
  <definedNames>
    <definedName name="_xlnm.Print_Titles" localSheetId="0">Развернутый!$18:$23</definedName>
    <definedName name="_xlnm.Print_Area" localSheetId="0">Развернутый!$A$1:$AB$88</definedName>
  </definedNames>
  <calcPr calcId="145621"/>
</workbook>
</file>

<file path=xl/calcChain.xml><?xml version="1.0" encoding="utf-8"?>
<calcChain xmlns="http://schemas.openxmlformats.org/spreadsheetml/2006/main">
  <c r="J25" i="1" l="1"/>
  <c r="J24" i="1" s="1"/>
  <c r="L25" i="1"/>
  <c r="L24" i="1" s="1"/>
  <c r="M25" i="1"/>
  <c r="M24" i="1" s="1"/>
  <c r="N25" i="1"/>
  <c r="N24" i="1" s="1"/>
  <c r="O25" i="1"/>
  <c r="O24" i="1" s="1"/>
  <c r="P25" i="1"/>
  <c r="P24" i="1" s="1"/>
  <c r="I26" i="1"/>
  <c r="I25" i="1" s="1"/>
  <c r="I24" i="1" s="1"/>
  <c r="K26" i="1"/>
  <c r="K25" i="1" s="1"/>
  <c r="K24" i="1" s="1"/>
  <c r="J62" i="1" l="1"/>
  <c r="L62" i="1"/>
  <c r="M62" i="1"/>
  <c r="N62" i="1"/>
  <c r="O62" i="1"/>
  <c r="P62" i="1"/>
  <c r="J52" i="1"/>
  <c r="L52" i="1"/>
  <c r="M52" i="1"/>
  <c r="N52" i="1"/>
  <c r="O52" i="1"/>
  <c r="P52" i="1"/>
  <c r="J47" i="1"/>
  <c r="L47" i="1"/>
  <c r="M47" i="1"/>
  <c r="N47" i="1"/>
  <c r="O47" i="1"/>
  <c r="P47" i="1"/>
  <c r="K64" i="1"/>
  <c r="K65" i="1"/>
  <c r="K66" i="1"/>
  <c r="K67" i="1"/>
  <c r="K43" i="1"/>
  <c r="K44" i="1"/>
  <c r="K45" i="1"/>
  <c r="K38" i="1"/>
  <c r="K32" i="1"/>
  <c r="K33" i="1"/>
  <c r="K34" i="1"/>
  <c r="J41" i="1"/>
  <c r="L41" i="1"/>
  <c r="M41" i="1"/>
  <c r="N41" i="1"/>
  <c r="O41" i="1"/>
  <c r="P41" i="1"/>
  <c r="J35" i="1"/>
  <c r="L35" i="1"/>
  <c r="M35" i="1"/>
  <c r="N35" i="1"/>
  <c r="O35" i="1"/>
  <c r="P35" i="1"/>
  <c r="AQ47" i="1"/>
  <c r="K63" i="1"/>
  <c r="K62" i="1" s="1"/>
  <c r="I64" i="1"/>
  <c r="I65" i="1"/>
  <c r="I67" i="1"/>
  <c r="J57" i="1"/>
  <c r="J46" i="1" s="1"/>
  <c r="L57" i="1"/>
  <c r="M57" i="1"/>
  <c r="N57" i="1"/>
  <c r="O57" i="1"/>
  <c r="P57" i="1"/>
  <c r="N46" i="1"/>
  <c r="P46" i="1"/>
  <c r="J39" i="1"/>
  <c r="L39" i="1"/>
  <c r="M39" i="1"/>
  <c r="N39" i="1"/>
  <c r="N70" i="1" s="1"/>
  <c r="O39" i="1"/>
  <c r="P39" i="1"/>
  <c r="AO53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40" i="1"/>
  <c r="AQ26" i="1"/>
  <c r="AO27" i="1"/>
  <c r="AO28" i="1"/>
  <c r="AO29" i="1"/>
  <c r="AO30" i="1"/>
  <c r="AO31" i="1"/>
  <c r="AO32" i="1"/>
  <c r="AO33" i="1"/>
  <c r="AO36" i="1"/>
  <c r="AO37" i="1"/>
  <c r="AO38" i="1"/>
  <c r="AO40" i="1"/>
  <c r="AO26" i="1"/>
  <c r="AN48" i="1"/>
  <c r="J70" i="1" l="1"/>
  <c r="I63" i="1"/>
  <c r="P70" i="1"/>
  <c r="M70" i="1"/>
  <c r="I66" i="1"/>
  <c r="O46" i="1"/>
  <c r="M46" i="1"/>
  <c r="L46" i="1"/>
  <c r="L70" i="1"/>
  <c r="K58" i="1"/>
  <c r="K53" i="1"/>
  <c r="K52" i="1" s="1"/>
  <c r="K48" i="1"/>
  <c r="I43" i="1"/>
  <c r="I44" i="1"/>
  <c r="I45" i="1"/>
  <c r="K42" i="1"/>
  <c r="K41" i="1" s="1"/>
  <c r="K40" i="1"/>
  <c r="I34" i="1"/>
  <c r="AR34" i="1" s="1"/>
  <c r="AR37" i="1"/>
  <c r="I38" i="1"/>
  <c r="AR38" i="1" s="1"/>
  <c r="AR27" i="1"/>
  <c r="AR28" i="1"/>
  <c r="AR30" i="1"/>
  <c r="AR31" i="1"/>
  <c r="I32" i="1"/>
  <c r="AR32" i="1" s="1"/>
  <c r="I33" i="1"/>
  <c r="AR33" i="1" s="1"/>
  <c r="O70" i="1" l="1"/>
  <c r="K97" i="1"/>
  <c r="B98" i="1" s="1"/>
  <c r="K95" i="1"/>
  <c r="K93" i="1"/>
  <c r="I42" i="1"/>
  <c r="AR36" i="1"/>
  <c r="K35" i="1"/>
  <c r="I40" i="1"/>
  <c r="AR40" i="1" s="1"/>
  <c r="K39" i="1"/>
  <c r="I58" i="1"/>
  <c r="K57" i="1"/>
  <c r="AR26" i="1"/>
  <c r="I53" i="1"/>
  <c r="I48" i="1"/>
  <c r="K47" i="1"/>
  <c r="AR29" i="1"/>
  <c r="AC34" i="1"/>
  <c r="K46" i="1" l="1"/>
  <c r="AL69" i="1"/>
  <c r="K70" i="1" l="1"/>
  <c r="AL68" i="1"/>
  <c r="I62" i="1"/>
  <c r="R75" i="1"/>
  <c r="S75" i="1"/>
  <c r="T75" i="1"/>
  <c r="U75" i="1"/>
  <c r="V75" i="1"/>
  <c r="W75" i="1"/>
  <c r="X75" i="1"/>
  <c r="Y75" i="1"/>
  <c r="Z75" i="1"/>
  <c r="AA75" i="1"/>
  <c r="AB75" i="1"/>
  <c r="R77" i="1"/>
  <c r="S77" i="1"/>
  <c r="T77" i="1"/>
  <c r="U77" i="1"/>
  <c r="V77" i="1"/>
  <c r="W77" i="1"/>
  <c r="X77" i="1"/>
  <c r="Y77" i="1"/>
  <c r="Z77" i="1"/>
  <c r="AA77" i="1"/>
  <c r="AB77" i="1"/>
  <c r="Q77" i="1"/>
  <c r="R79" i="1"/>
  <c r="S79" i="1"/>
  <c r="T79" i="1"/>
  <c r="U79" i="1"/>
  <c r="V79" i="1"/>
  <c r="W79" i="1"/>
  <c r="X79" i="1"/>
  <c r="Y79" i="1"/>
  <c r="Z79" i="1"/>
  <c r="AA79" i="1"/>
  <c r="AB79" i="1"/>
  <c r="Q79" i="1"/>
  <c r="R78" i="1"/>
  <c r="S78" i="1"/>
  <c r="T78" i="1"/>
  <c r="U78" i="1"/>
  <c r="V78" i="1"/>
  <c r="W78" i="1"/>
  <c r="X78" i="1"/>
  <c r="Y78" i="1"/>
  <c r="Z78" i="1"/>
  <c r="AA78" i="1"/>
  <c r="AB78" i="1"/>
  <c r="Q78" i="1"/>
  <c r="Q76" i="1"/>
  <c r="R76" i="1"/>
  <c r="U76" i="1"/>
  <c r="W76" i="1"/>
  <c r="Y76" i="1"/>
  <c r="AA76" i="1"/>
  <c r="S76" i="1"/>
  <c r="Q75" i="1"/>
  <c r="AB93" i="1" l="1"/>
  <c r="V93" i="1"/>
  <c r="S93" i="1"/>
  <c r="Y93" i="1"/>
  <c r="AA93" i="1"/>
  <c r="X93" i="1"/>
  <c r="U93" i="1"/>
  <c r="R93" i="1"/>
  <c r="Q93" i="1"/>
  <c r="Z93" i="1"/>
  <c r="T93" i="1"/>
  <c r="W93" i="1"/>
  <c r="I61" i="1"/>
  <c r="AL61" i="1" s="1"/>
  <c r="I60" i="1"/>
  <c r="I59" i="1"/>
  <c r="I51" i="1"/>
  <c r="I50" i="1"/>
  <c r="I49" i="1"/>
  <c r="AL54" i="1" l="1"/>
  <c r="AL55" i="1"/>
  <c r="AC33" i="1"/>
  <c r="AL60" i="1"/>
  <c r="AL59" i="1"/>
  <c r="AL50" i="1"/>
  <c r="AL49" i="1"/>
  <c r="AL51" i="1"/>
  <c r="AL56" i="1"/>
  <c r="D91" i="1" l="1"/>
  <c r="E91" i="1"/>
  <c r="F91" i="1"/>
  <c r="G91" i="1"/>
  <c r="H91" i="1"/>
  <c r="C91" i="1"/>
  <c r="D90" i="1"/>
  <c r="E90" i="1"/>
  <c r="F90" i="1"/>
  <c r="G90" i="1"/>
  <c r="H90" i="1"/>
  <c r="C90" i="1"/>
  <c r="D89" i="1"/>
  <c r="E89" i="1"/>
  <c r="F89" i="1"/>
  <c r="G89" i="1"/>
  <c r="H89" i="1"/>
  <c r="C89" i="1"/>
  <c r="AL58" i="1"/>
  <c r="AL53" i="1"/>
  <c r="AL48" i="1"/>
  <c r="AL43" i="1"/>
  <c r="AL44" i="1"/>
  <c r="AL45" i="1"/>
  <c r="AL42" i="1"/>
  <c r="AL40" i="1"/>
  <c r="AL37" i="1"/>
  <c r="AL38" i="1"/>
  <c r="AL36" i="1"/>
  <c r="AL27" i="1"/>
  <c r="AL28" i="1"/>
  <c r="AL29" i="1"/>
  <c r="AL30" i="1"/>
  <c r="AL31" i="1"/>
  <c r="AL32" i="1"/>
  <c r="AL33" i="1"/>
  <c r="AL34" i="1"/>
  <c r="AL26" i="1"/>
  <c r="R89" i="1"/>
  <c r="R91" i="1" s="1"/>
  <c r="S89" i="1"/>
  <c r="T89" i="1"/>
  <c r="T91" i="1" s="1"/>
  <c r="U89" i="1"/>
  <c r="V89" i="1"/>
  <c r="V91" i="1" s="1"/>
  <c r="W89" i="1"/>
  <c r="X89" i="1"/>
  <c r="X91" i="1" s="1"/>
  <c r="Y89" i="1"/>
  <c r="Z89" i="1"/>
  <c r="Z91" i="1" s="1"/>
  <c r="AA89" i="1"/>
  <c r="AB89" i="1"/>
  <c r="AB91" i="1" s="1"/>
  <c r="AE89" i="1"/>
  <c r="AE91" i="1" s="1"/>
  <c r="AF89" i="1"/>
  <c r="AF91" i="1" s="1"/>
  <c r="AG89" i="1"/>
  <c r="AG91" i="1" s="1"/>
  <c r="AH89" i="1"/>
  <c r="AH91" i="1" s="1"/>
  <c r="AI89" i="1"/>
  <c r="AI91" i="1" s="1"/>
  <c r="AJ89" i="1"/>
  <c r="AJ91" i="1" s="1"/>
  <c r="AK89" i="1"/>
  <c r="AK91" i="1" s="1"/>
  <c r="Q89" i="1"/>
  <c r="R70" i="1"/>
  <c r="R94" i="1" s="1"/>
  <c r="T70" i="1"/>
  <c r="T94" i="1" s="1"/>
  <c r="U70" i="1"/>
  <c r="U94" i="1" s="1"/>
  <c r="V70" i="1"/>
  <c r="V94" i="1" s="1"/>
  <c r="W70" i="1"/>
  <c r="W94" i="1" s="1"/>
  <c r="X70" i="1"/>
  <c r="X94" i="1" s="1"/>
  <c r="Y70" i="1"/>
  <c r="Y94" i="1" s="1"/>
  <c r="Z70" i="1"/>
  <c r="Z94" i="1" s="1"/>
  <c r="AA70" i="1"/>
  <c r="AA94" i="1" s="1"/>
  <c r="AB70" i="1"/>
  <c r="AB94" i="1" s="1"/>
  <c r="Q70" i="1"/>
  <c r="Q94" i="1" s="1"/>
  <c r="U90" i="1" l="1"/>
  <c r="U91" i="1" s="1"/>
  <c r="Y90" i="1"/>
  <c r="Y91" i="1" s="1"/>
  <c r="AA90" i="1"/>
  <c r="AA91" i="1" s="1"/>
  <c r="Q90" i="1"/>
  <c r="Q91" i="1" s="1"/>
  <c r="W90" i="1"/>
  <c r="W91" i="1" s="1"/>
  <c r="AC41" i="1" l="1"/>
  <c r="I39" i="1"/>
  <c r="I35" i="1"/>
  <c r="AL39" i="1" l="1"/>
  <c r="AL35" i="1"/>
  <c r="AR35" i="1"/>
  <c r="I52" i="1" l="1"/>
  <c r="AL52" i="1" s="1"/>
  <c r="AD28" i="1" l="1"/>
  <c r="AD30" i="1"/>
  <c r="AD33" i="1"/>
  <c r="AE33" i="1" s="1"/>
  <c r="AD77" i="1"/>
  <c r="AC78" i="1" s="1"/>
  <c r="AA74" i="1"/>
  <c r="Y74" i="1"/>
  <c r="W74" i="1"/>
  <c r="U74" i="1"/>
  <c r="S74" i="1"/>
  <c r="Q74" i="1"/>
  <c r="Q71" i="1"/>
  <c r="AI69" i="1"/>
  <c r="AH69" i="1"/>
  <c r="AD69" i="1"/>
  <c r="AC69" i="1"/>
  <c r="AI61" i="1"/>
  <c r="AH61" i="1"/>
  <c r="AD61" i="1"/>
  <c r="AC61" i="1"/>
  <c r="AI60" i="1"/>
  <c r="AH60" i="1"/>
  <c r="AD60" i="1"/>
  <c r="AC60" i="1"/>
  <c r="AI59" i="1"/>
  <c r="AH59" i="1"/>
  <c r="AD59" i="1"/>
  <c r="AC59" i="1"/>
  <c r="AI58" i="1"/>
  <c r="AH58" i="1"/>
  <c r="AC58" i="1"/>
  <c r="AI57" i="1"/>
  <c r="AC57" i="1"/>
  <c r="I57" i="1"/>
  <c r="AL57" i="1" s="1"/>
  <c r="AI56" i="1"/>
  <c r="AH56" i="1"/>
  <c r="AD56" i="1"/>
  <c r="AC56" i="1"/>
  <c r="AI55" i="1"/>
  <c r="AD55" i="1"/>
  <c r="AC55" i="1"/>
  <c r="AI54" i="1"/>
  <c r="AH54" i="1"/>
  <c r="AD54" i="1"/>
  <c r="AC54" i="1"/>
  <c r="AI53" i="1"/>
  <c r="AH53" i="1"/>
  <c r="AC53" i="1"/>
  <c r="AI52" i="1"/>
  <c r="AC52" i="1"/>
  <c r="AI51" i="1"/>
  <c r="AH51" i="1"/>
  <c r="AD51" i="1"/>
  <c r="AC51" i="1"/>
  <c r="AI50" i="1"/>
  <c r="AH50" i="1"/>
  <c r="AD50" i="1"/>
  <c r="AC50" i="1"/>
  <c r="AI49" i="1"/>
  <c r="AH49" i="1"/>
  <c r="AD49" i="1"/>
  <c r="AC49" i="1"/>
  <c r="AI48" i="1"/>
  <c r="AH48" i="1"/>
  <c r="AC48" i="1"/>
  <c r="AC47" i="1"/>
  <c r="I47" i="1"/>
  <c r="AC46" i="1"/>
  <c r="AC45" i="1"/>
  <c r="AC44" i="1"/>
  <c r="AC43" i="1"/>
  <c r="AC42" i="1"/>
  <c r="AD40" i="1"/>
  <c r="AC40" i="1"/>
  <c r="AC39" i="1"/>
  <c r="AC38" i="1"/>
  <c r="AD37" i="1"/>
  <c r="AC37" i="1"/>
  <c r="AC36" i="1"/>
  <c r="AC35" i="1"/>
  <c r="AD31" i="1"/>
  <c r="AC30" i="1"/>
  <c r="AD29" i="1"/>
  <c r="AC29" i="1"/>
  <c r="AD27" i="1"/>
  <c r="AC23" i="1"/>
  <c r="AL47" i="1" l="1"/>
  <c r="I46" i="1"/>
  <c r="AD23" i="1"/>
  <c r="AD89" i="1" s="1"/>
  <c r="AD91" i="1" s="1"/>
  <c r="AC89" i="1"/>
  <c r="AC91" i="1" s="1"/>
  <c r="AG53" i="1"/>
  <c r="AD57" i="1"/>
  <c r="AE57" i="1" s="1"/>
  <c r="AD48" i="1"/>
  <c r="AE48" i="1" s="1"/>
  <c r="I41" i="1"/>
  <c r="AL41" i="1" s="1"/>
  <c r="AG58" i="1"/>
  <c r="AD43" i="1"/>
  <c r="AE43" i="1" s="1"/>
  <c r="AD45" i="1"/>
  <c r="AE45" i="1" s="1"/>
  <c r="AD26" i="1"/>
  <c r="AD35" i="1"/>
  <c r="AE35" i="1" s="1"/>
  <c r="AD36" i="1"/>
  <c r="AE36" i="1" s="1"/>
  <c r="AC31" i="1"/>
  <c r="AE31" i="1" s="1"/>
  <c r="AC28" i="1"/>
  <c r="AE28" i="1" s="1"/>
  <c r="AE50" i="1"/>
  <c r="AE51" i="1"/>
  <c r="AD53" i="1"/>
  <c r="AE53" i="1" s="1"/>
  <c r="Q72" i="1"/>
  <c r="AD70" i="1"/>
  <c r="AF70" i="1" s="1"/>
  <c r="Y71" i="1"/>
  <c r="Y72" i="1" s="1"/>
  <c r="AE56" i="1"/>
  <c r="AE61" i="1"/>
  <c r="AF48" i="1"/>
  <c r="AD39" i="1"/>
  <c r="AE39" i="1" s="1"/>
  <c r="AE49" i="1"/>
  <c r="AE54" i="1"/>
  <c r="AE55" i="1"/>
  <c r="AD58" i="1"/>
  <c r="AE58" i="1" s="1"/>
  <c r="AE59" i="1"/>
  <c r="W71" i="1"/>
  <c r="AA71" i="1"/>
  <c r="AA72" i="1" s="1"/>
  <c r="U71" i="1"/>
  <c r="U72" i="1" s="1"/>
  <c r="AC74" i="1"/>
  <c r="AE29" i="1"/>
  <c r="AE30" i="1"/>
  <c r="AE37" i="1"/>
  <c r="AC27" i="1"/>
  <c r="AE27" i="1" s="1"/>
  <c r="AE40" i="1"/>
  <c r="AD44" i="1"/>
  <c r="AE44" i="1" s="1"/>
  <c r="AH55" i="1"/>
  <c r="AH57" i="1"/>
  <c r="AE60" i="1"/>
  <c r="AE69" i="1"/>
  <c r="AL46" i="1" l="1"/>
  <c r="AF53" i="1"/>
  <c r="AF58" i="1"/>
  <c r="AC26" i="1"/>
  <c r="AE26" i="1" s="1"/>
  <c r="AD47" i="1"/>
  <c r="AE47" i="1" s="1"/>
  <c r="AD41" i="1"/>
  <c r="AE41" i="1" s="1"/>
  <c r="W72" i="1"/>
  <c r="AH52" i="1"/>
  <c r="I70" i="1"/>
  <c r="AD52" i="1"/>
  <c r="AE52" i="1" s="1"/>
  <c r="AD46" i="1" l="1"/>
  <c r="AE46" i="1" s="1"/>
  <c r="AD42" i="1"/>
  <c r="AE42" i="1" s="1"/>
  <c r="AD32" i="1" l="1"/>
  <c r="S70" i="1"/>
  <c r="S90" i="1" l="1"/>
  <c r="S91" i="1" s="1"/>
  <c r="S94" i="1"/>
  <c r="S71" i="1"/>
  <c r="K73" i="1"/>
  <c r="AC32" i="1"/>
  <c r="AE32" i="1" s="1"/>
  <c r="K72" i="1" l="1"/>
  <c r="AH70" i="1"/>
  <c r="J72" i="1"/>
  <c r="S72" i="1"/>
  <c r="AC71" i="1"/>
</calcChain>
</file>

<file path=xl/sharedStrings.xml><?xml version="1.0" encoding="utf-8"?>
<sst xmlns="http://schemas.openxmlformats.org/spreadsheetml/2006/main" count="220" uniqueCount="150">
  <si>
    <t>УТВЕРЖДАЮ</t>
  </si>
  <si>
    <t>ПЛАН УЧЕБНОГО ПРОЦЕССА</t>
  </si>
  <si>
    <t>№ ________________________</t>
  </si>
  <si>
    <t>Форма обучения – очная</t>
  </si>
  <si>
    <t>Нормативный срок обучения на  базе</t>
  </si>
  <si>
    <t>Индекс</t>
  </si>
  <si>
    <t>Наименование циклов, предметов, профессиональных модулей, МДК, практик</t>
  </si>
  <si>
    <t>Формы промежуточной аттестации</t>
  </si>
  <si>
    <t>д.б.</t>
  </si>
  <si>
    <t>Объем образовательной нагрузки</t>
  </si>
  <si>
    <t>Учебная нагрузка обучающихся (час.)</t>
  </si>
  <si>
    <t>Распределение учебной нагрузки по курсам  и семестрам  (час. в семестр)</t>
  </si>
  <si>
    <t>Самостоятельная работа</t>
  </si>
  <si>
    <t>Во взаимодействии с преподавателем</t>
  </si>
  <si>
    <t>I курс</t>
  </si>
  <si>
    <t>II курс</t>
  </si>
  <si>
    <t>III курс</t>
  </si>
  <si>
    <t>Нагрузка на дисциплины и МДК</t>
  </si>
  <si>
    <t>По практике производственной и учебной</t>
  </si>
  <si>
    <t xml:space="preserve">консультации </t>
  </si>
  <si>
    <t>Промежуточная аттестация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</si>
  <si>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</si>
  <si>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</si>
  <si>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</si>
  <si>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</si>
  <si>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</si>
  <si>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</si>
  <si>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 xml:space="preserve">Всего учебных занятий </t>
  </si>
  <si>
    <t xml:space="preserve">В т.ч. по учебным дисциплинам и МДК </t>
  </si>
  <si>
    <t>недель</t>
  </si>
  <si>
    <t>Теоретическое обучение</t>
  </si>
  <si>
    <t>ЛПЗ</t>
  </si>
  <si>
    <t>Э</t>
  </si>
  <si>
    <t>Литература</t>
  </si>
  <si>
    <t>ДЗ</t>
  </si>
  <si>
    <t xml:space="preserve">Иностранный язык </t>
  </si>
  <si>
    <t>Математика</t>
  </si>
  <si>
    <t xml:space="preserve">История </t>
  </si>
  <si>
    <t>Физическая культура</t>
  </si>
  <si>
    <t>Основы безопасности жизнедеятельности</t>
  </si>
  <si>
    <t>Астрономия</t>
  </si>
  <si>
    <t>Обществознание</t>
  </si>
  <si>
    <t>Информатика</t>
  </si>
  <si>
    <t>Индивидуальный проект</t>
  </si>
  <si>
    <t>УП.01</t>
  </si>
  <si>
    <t>П.00</t>
  </si>
  <si>
    <t>ОП.01</t>
  </si>
  <si>
    <t>ОП.02</t>
  </si>
  <si>
    <t>ОП.03</t>
  </si>
  <si>
    <t>ОП.04</t>
  </si>
  <si>
    <t>Основы предпринимательства</t>
  </si>
  <si>
    <t>Профессиональный цикл</t>
  </si>
  <si>
    <t>ПМ.01</t>
  </si>
  <si>
    <t>МДК.01.01</t>
  </si>
  <si>
    <t>ПП.01</t>
  </si>
  <si>
    <t>ПМ.02</t>
  </si>
  <si>
    <t>МДК.02.01</t>
  </si>
  <si>
    <t>УП.02</t>
  </si>
  <si>
    <t>ПП.02</t>
  </si>
  <si>
    <t>УП.03</t>
  </si>
  <si>
    <t>ПП.03</t>
  </si>
  <si>
    <t>ГИА.00</t>
  </si>
  <si>
    <t>Государственная итоговая аттестация</t>
  </si>
  <si>
    <t>Всего</t>
  </si>
  <si>
    <t xml:space="preserve"> </t>
  </si>
  <si>
    <t>разница</t>
  </si>
  <si>
    <t xml:space="preserve">Государственная итоговая аттестация: </t>
  </si>
  <si>
    <t>Дисциплин и МДК</t>
  </si>
  <si>
    <t>Учебной практики</t>
  </si>
  <si>
    <t>Производственной практики</t>
  </si>
  <si>
    <t>Государственной итоговой аттестации</t>
  </si>
  <si>
    <t>Экзаменов</t>
  </si>
  <si>
    <t xml:space="preserve">СОГЛАСОВАНО                                                                                                                             </t>
  </si>
  <si>
    <t>Зам.директора по УР ________________Садыкова Е.М.</t>
  </si>
  <si>
    <t>Физика</t>
  </si>
  <si>
    <t>Русский язык</t>
  </si>
  <si>
    <t>И.О. директора ГБПОУ  "ПГК"</t>
  </si>
  <si>
    <t>_______________ Н.В. Клубкова</t>
  </si>
  <si>
    <t>"_____" _____________ 20___ г.</t>
  </si>
  <si>
    <t>Учебные дисциплиныъ по выбору из обязательных предметных областей</t>
  </si>
  <si>
    <t>Дополнительные учебные дисциплины по выбору обучающихся</t>
  </si>
  <si>
    <t>ОП.В.05</t>
  </si>
  <si>
    <t>ОП.В.06</t>
  </si>
  <si>
    <t>Учебная практика</t>
  </si>
  <si>
    <t>Производственная практика</t>
  </si>
  <si>
    <t>Экзамен квалификационный по ПМ.01</t>
  </si>
  <si>
    <t>Экзамен квалификационный по ПМ.02</t>
  </si>
  <si>
    <t>Производственная стажировка на рабочем месте</t>
  </si>
  <si>
    <t>Производственной стажировки на рабочем месте</t>
  </si>
  <si>
    <t>Зачетов</t>
  </si>
  <si>
    <t>программа подготовки квалифицированных рабочих, служащих</t>
  </si>
  <si>
    <t xml:space="preserve">Диф. зачетов </t>
  </si>
  <si>
    <t>Диф.зачеты</t>
  </si>
  <si>
    <t>Зачеты</t>
  </si>
  <si>
    <t>Экзамены</t>
  </si>
  <si>
    <t>Техническая графика</t>
  </si>
  <si>
    <t>Основы материаловедения</t>
  </si>
  <si>
    <t>Безопасность жизнедеятельности</t>
  </si>
  <si>
    <t>Технический иностранный язык</t>
  </si>
  <si>
    <t>З</t>
  </si>
  <si>
    <t>Химия в профессиональной деятельности / Экономическая и социальная география мира</t>
  </si>
  <si>
    <t>Эк</t>
  </si>
  <si>
    <t>таблица</t>
  </si>
  <si>
    <t>1 КЭ</t>
  </si>
  <si>
    <t>Защита выпускной квалификационной квалификационной работы</t>
  </si>
  <si>
    <r>
      <t xml:space="preserve">в форме демонстрационного экзамена </t>
    </r>
    <r>
      <rPr>
        <sz val="12"/>
        <rFont val="Times New Roman"/>
        <family val="1"/>
        <charset val="204"/>
      </rPr>
      <t>с 16.06.2025 г. по 30.06.2025 г.</t>
    </r>
  </si>
  <si>
    <t>основного общего образования – 2 года 10 месяцев</t>
  </si>
  <si>
    <t>ПС.00</t>
  </si>
  <si>
    <t>2 КЭ</t>
  </si>
  <si>
    <t>ДПБ.1</t>
  </si>
  <si>
    <t>Дополнительный профессиональный блок (ПАО ОДК-Кузнецов)</t>
  </si>
  <si>
    <t>ОПБ.00</t>
  </si>
  <si>
    <t>Обязательный профессиональный блок</t>
  </si>
  <si>
    <t>ООД.00</t>
  </si>
  <si>
    <t>Блок общеобразовательных дисциплин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</si>
  <si>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</si>
  <si>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</si>
  <si>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</si>
  <si>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</si>
  <si>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</si>
  <si>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</si>
  <si>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</si>
  <si>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</si>
  <si>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</si>
  <si>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</si>
  <si>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</si>
  <si>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Общие учебные дисциплины</t>
  </si>
  <si>
    <t>ООД.12</t>
  </si>
  <si>
    <t>Председатель ПЦМК ___________Алябьева Н.В.</t>
  </si>
  <si>
    <t>Зав.отделением _______________ Быстрова Н.Г.</t>
  </si>
  <si>
    <t>по профессии среднего профессионального образования</t>
  </si>
  <si>
    <t>ОП.В.07</t>
  </si>
  <si>
    <t>ОП.В.08</t>
  </si>
  <si>
    <t>ОП.В.09</t>
  </si>
  <si>
    <t>Общие компетенции профессионала (по уровням)</t>
  </si>
  <si>
    <t>Технические измерения</t>
  </si>
  <si>
    <t>Социально значимая деятельность</t>
  </si>
  <si>
    <t>ДБ</t>
  </si>
  <si>
    <t>Разработчик ___________________Клянина Е.В.</t>
  </si>
  <si>
    <t>Изготовление различных изделий на зуборезных станках по стадиям технологического процесса в соответсвии с требованиями охраны труда и экологической безопасности</t>
  </si>
  <si>
    <t>Изготовление различных изделий на зубореных станках по стадиям технологического процесса</t>
  </si>
  <si>
    <t>ПМ.04</t>
  </si>
  <si>
    <t>МДК.04.01</t>
  </si>
  <si>
    <t>Экзамен квалификационный по ПМ.04</t>
  </si>
  <si>
    <t>Изготовление различных изделий на фрезерных станках по стадиям технологического процесса в соответсвии с требованиями охраны труда и экологической безопасности</t>
  </si>
  <si>
    <t>Изготовление различных изделий на фрезерных станках по стадиям технологического процесса</t>
  </si>
  <si>
    <t>Изготовление различных изделий на фрезерных станках с числовым программным управлением по стадиям технологического процесса в соответсвии с требованиями охраны труда и экологической безопасности</t>
  </si>
  <si>
    <t>Изготовление различных изделий на фрезерных станках с числовым программным управлением по стадиям технологического процесса</t>
  </si>
  <si>
    <t>15.01.34  Фрезеровщик на станках с числовым программным управлением</t>
  </si>
  <si>
    <t>Квалификация: оператор станков с программным управлением, фрезеровщик, зуборезчик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</si>
</sst>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2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Arial"/>
      <family val="2"/>
      <charset val="204"/>
    </font>
    <font>
      <sz val="10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14" fillId="0" borderId="0"/>
  </cellStyleXfs>
  <cellXfs count="22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Border="1"/>
    <xf numFmtId="0" fontId="2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1" fontId="2" fillId="0" borderId="0" xfId="1" applyNumberFormat="1" applyFont="1"/>
    <xf numFmtId="0" fontId="2" fillId="0" borderId="0" xfId="1" applyFont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9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Border="1"/>
    <xf numFmtId="0" fontId="4" fillId="0" borderId="0" xfId="1" applyFont="1"/>
    <xf numFmtId="1" fontId="4" fillId="0" borderId="0" xfId="1" applyNumberFormat="1" applyFont="1"/>
    <xf numFmtId="164" fontId="4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64" fontId="4" fillId="0" borderId="0" xfId="1" applyNumberFormat="1" applyFont="1" applyBorder="1"/>
    <xf numFmtId="164" fontId="4" fillId="0" borderId="0" xfId="1" applyNumberFormat="1" applyFont="1"/>
    <xf numFmtId="1" fontId="4" fillId="0" borderId="0" xfId="1" applyNumberFormat="1" applyFont="1" applyBorder="1"/>
    <xf numFmtId="2" fontId="4" fillId="0" borderId="0" xfId="1" applyNumberFormat="1" applyFont="1" applyBorder="1"/>
    <xf numFmtId="0" fontId="2" fillId="0" borderId="0" xfId="0" applyFont="1"/>
    <xf numFmtId="0" fontId="1" fillId="0" borderId="0" xfId="0" applyFont="1"/>
    <xf numFmtId="0" fontId="4" fillId="0" borderId="0" xfId="1" applyFont="1" applyBorder="1" applyAlignment="1">
      <alignment horizontal="left" wrapText="1" readingOrder="1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textRotation="90" wrapText="1"/>
    </xf>
    <xf numFmtId="1" fontId="2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" fontId="6" fillId="2" borderId="11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" fontId="4" fillId="2" borderId="11" xfId="1" applyNumberFormat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/>
      <protection locked="0"/>
    </xf>
    <xf numFmtId="0" fontId="11" fillId="0" borderId="0" xfId="1" applyFont="1" applyAlignment="1">
      <alignment horizontal="center" vertical="center"/>
    </xf>
    <xf numFmtId="1" fontId="6" fillId="2" borderId="14" xfId="1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1" fontId="4" fillId="2" borderId="12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2" borderId="14" xfId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top" readingOrder="1"/>
    </xf>
    <xf numFmtId="0" fontId="4" fillId="0" borderId="0" xfId="1" applyFont="1" applyFill="1" applyBorder="1" applyAlignment="1">
      <alignment horizontal="left" vertical="top" readingOrder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" fontId="4" fillId="2" borderId="13" xfId="1" applyNumberFormat="1" applyFont="1" applyFill="1" applyBorder="1" applyAlignment="1">
      <alignment horizontal="center" vertical="center" wrapText="1"/>
    </xf>
    <xf numFmtId="1" fontId="4" fillId="2" borderId="14" xfId="1" applyNumberFormat="1" applyFont="1" applyFill="1" applyBorder="1" applyAlignment="1">
      <alignment horizontal="center" vertical="center" wrapText="1"/>
    </xf>
    <xf numFmtId="1" fontId="6" fillId="2" borderId="13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wrapText="1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  <xf numFmtId="0" fontId="4" fillId="0" borderId="8" xfId="1" applyFont="1" applyFill="1" applyBorder="1" applyAlignment="1">
      <alignment horizontal="left" wrapText="1" readingOrder="1"/>
    </xf>
    <xf numFmtId="0" fontId="4" fillId="0" borderId="9" xfId="1" applyFont="1" applyFill="1" applyBorder="1" applyAlignment="1">
      <alignment horizontal="left" wrapText="1" readingOrder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 vertical="center" readingOrder="1"/>
    </xf>
    <xf numFmtId="0" fontId="4" fillId="0" borderId="5" xfId="1" applyFont="1" applyFill="1" applyBorder="1" applyAlignment="1">
      <alignment horizontal="left" vertical="center" readingOrder="1"/>
    </xf>
    <xf numFmtId="0" fontId="4" fillId="0" borderId="0" xfId="1" applyFont="1" applyFill="1" applyBorder="1" applyAlignment="1">
      <alignment horizontal="left" vertical="center" readingOrder="1"/>
    </xf>
    <xf numFmtId="1" fontId="1" fillId="0" borderId="0" xfId="0" applyNumberFormat="1" applyFont="1"/>
    <xf numFmtId="1" fontId="16" fillId="0" borderId="15" xfId="2" applyNumberFormat="1" applyFont="1" applyBorder="1" applyAlignment="1">
      <alignment horizontal="center" vertical="center" wrapText="1"/>
    </xf>
    <xf numFmtId="1" fontId="16" fillId="4" borderId="15" xfId="2" applyNumberFormat="1" applyFont="1" applyFill="1" applyBorder="1" applyAlignment="1">
      <alignment horizontal="center" vertical="center" wrapText="1"/>
    </xf>
    <xf numFmtId="1" fontId="16" fillId="0" borderId="15" xfId="3" applyNumberFormat="1" applyFont="1" applyBorder="1" applyAlignment="1">
      <alignment horizontal="center" vertical="center" wrapText="1"/>
    </xf>
    <xf numFmtId="1" fontId="16" fillId="4" borderId="15" xfId="3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textRotation="90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vertical="center"/>
    </xf>
    <xf numFmtId="0" fontId="11" fillId="0" borderId="0" xfId="1" applyFont="1" applyBorder="1"/>
    <xf numFmtId="0" fontId="11" fillId="0" borderId="9" xfId="1" applyFont="1" applyBorder="1"/>
    <xf numFmtId="0" fontId="11" fillId="0" borderId="0" xfId="1" applyFont="1"/>
    <xf numFmtId="0" fontId="19" fillId="0" borderId="0" xfId="1" applyFont="1"/>
    <xf numFmtId="0" fontId="19" fillId="0" borderId="0" xfId="0" applyFont="1"/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1" fontId="10" fillId="0" borderId="0" xfId="1" applyNumberFormat="1" applyFont="1"/>
    <xf numFmtId="1" fontId="1" fillId="0" borderId="0" xfId="0" applyNumberFormat="1" applyFont="1" applyBorder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/>
    </xf>
    <xf numFmtId="1" fontId="21" fillId="0" borderId="0" xfId="1" applyNumberFormat="1" applyFont="1"/>
    <xf numFmtId="0" fontId="21" fillId="0" borderId="0" xfId="1" applyFont="1"/>
    <xf numFmtId="0" fontId="23" fillId="0" borderId="0" xfId="1" applyFont="1"/>
    <xf numFmtId="1" fontId="23" fillId="0" borderId="0" xfId="1" applyNumberFormat="1" applyFont="1"/>
    <xf numFmtId="0" fontId="24" fillId="0" borderId="0" xfId="0" applyFont="1"/>
    <xf numFmtId="1" fontId="24" fillId="0" borderId="0" xfId="0" applyNumberFormat="1" applyFont="1"/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wrapText="1"/>
    </xf>
    <xf numFmtId="1" fontId="6" fillId="0" borderId="11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wrapText="1"/>
    </xf>
    <xf numFmtId="0" fontId="11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Alignment="1">
      <alignment horizontal="center"/>
    </xf>
    <xf numFmtId="1" fontId="6" fillId="0" borderId="0" xfId="1" applyNumberFormat="1" applyFont="1" applyFill="1" applyBorder="1" applyAlignment="1">
      <alignment horizontal="left" wrapText="1" readingOrder="1"/>
    </xf>
    <xf numFmtId="0" fontId="6" fillId="0" borderId="0" xfId="1" applyFont="1" applyFill="1" applyBorder="1" applyAlignment="1">
      <alignment horizontal="left" wrapText="1" readingOrder="1"/>
    </xf>
    <xf numFmtId="0" fontId="6" fillId="0" borderId="0" xfId="1" applyFont="1" applyFill="1" applyBorder="1" applyAlignment="1">
      <alignment wrapText="1" readingOrder="1"/>
    </xf>
    <xf numFmtId="0" fontId="6" fillId="0" borderId="0" xfId="1" applyFont="1" applyFill="1" applyBorder="1" applyAlignment="1">
      <alignment vertical="center" readingOrder="1"/>
    </xf>
    <xf numFmtId="0" fontId="6" fillId="0" borderId="6" xfId="1" applyFont="1" applyFill="1" applyBorder="1" applyAlignment="1">
      <alignment horizontal="left" wrapText="1" readingOrder="1"/>
    </xf>
    <xf numFmtId="0" fontId="6" fillId="0" borderId="5" xfId="1" applyFont="1" applyFill="1" applyBorder="1" applyAlignment="1">
      <alignment wrapText="1" readingOrder="1"/>
    </xf>
    <xf numFmtId="0" fontId="6" fillId="0" borderId="6" xfId="1" applyFont="1" applyFill="1" applyBorder="1" applyAlignment="1">
      <alignment wrapText="1" readingOrder="1"/>
    </xf>
    <xf numFmtId="0" fontId="6" fillId="0" borderId="5" xfId="1" applyFont="1" applyFill="1" applyBorder="1" applyAlignment="1">
      <alignment vertical="center" readingOrder="1"/>
    </xf>
    <xf numFmtId="0" fontId="6" fillId="0" borderId="6" xfId="1" applyFont="1" applyFill="1" applyBorder="1" applyAlignment="1">
      <alignment vertical="center" readingOrder="1"/>
    </xf>
    <xf numFmtId="0" fontId="6" fillId="0" borderId="12" xfId="1" applyFont="1" applyFill="1" applyBorder="1" applyAlignment="1">
      <alignment horizontal="center" vertical="center" textRotation="90" wrapText="1" readingOrder="1"/>
    </xf>
    <xf numFmtId="0" fontId="6" fillId="0" borderId="7" xfId="1" applyFont="1" applyFill="1" applyBorder="1" applyAlignment="1">
      <alignment horizontal="center" vertical="center" textRotation="90" wrapText="1" readingOrder="1"/>
    </xf>
    <xf numFmtId="0" fontId="6" fillId="0" borderId="10" xfId="1" applyFont="1" applyFill="1" applyBorder="1" applyAlignment="1">
      <alignment horizontal="center" vertical="center" textRotation="90" wrapText="1" readingOrder="1"/>
    </xf>
    <xf numFmtId="0" fontId="4" fillId="0" borderId="0" xfId="1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J154"/>
  <sheetViews>
    <sheetView tabSelected="1" view="pageBreakPreview" zoomScale="80" zoomScaleNormal="70" zoomScaleSheetLayoutView="80" zoomScalePageLayoutView="80" workbookViewId="0">
      <selection activeCell="F36" sqref="F36"/>
    </sheetView>
  </sheetViews>
  <sheetFormatPr defaultRowHeight="15" x14ac:dyDescent="0.2"/>
  <cols>
    <col min="1" max="1" width="12.7109375" style="1" customWidth="1"/>
    <col min="2" max="2" width="48.140625" style="2" customWidth="1"/>
    <col min="3" max="7" width="3.7109375" style="98" customWidth="1"/>
    <col min="8" max="8" width="4.140625" style="98" customWidth="1"/>
    <col min="9" max="9" width="7.5703125" style="3" customWidth="1"/>
    <col min="10" max="11" width="7.7109375" style="3" customWidth="1"/>
    <col min="12" max="16" width="9.140625" style="3" customWidth="1"/>
    <col min="17" max="17" width="8.5703125" style="3" customWidth="1"/>
    <col min="18" max="18" width="4.5703125" style="3" customWidth="1"/>
    <col min="19" max="19" width="8.5703125" style="3" customWidth="1"/>
    <col min="20" max="20" width="4.7109375" style="3" customWidth="1"/>
    <col min="21" max="21" width="8.5703125" style="3" customWidth="1"/>
    <col min="22" max="22" width="4.42578125" style="3" customWidth="1"/>
    <col min="23" max="23" width="8.5703125" style="3" customWidth="1"/>
    <col min="24" max="24" width="4.85546875" style="3" customWidth="1"/>
    <col min="25" max="25" width="8.5703125" style="3" customWidth="1"/>
    <col min="26" max="26" width="4.7109375" style="3" customWidth="1"/>
    <col min="27" max="27" width="8.5703125" style="3" customWidth="1"/>
    <col min="28" max="28" width="5" style="3" customWidth="1"/>
    <col min="29" max="29" width="12" style="4" hidden="1" customWidth="1"/>
    <col min="30" max="37" width="9" style="5" hidden="1" customWidth="1"/>
    <col min="38" max="244" width="9.140625" style="5" customWidth="1"/>
    <col min="245" max="1012" width="9.140625" style="33" customWidth="1"/>
    <col min="1013" max="16384" width="9.140625" style="33"/>
  </cols>
  <sheetData>
    <row r="2" spans="1:244" s="18" customFormat="1" ht="18.75" x14ac:dyDescent="0.2">
      <c r="A2" s="15"/>
      <c r="B2" s="16"/>
      <c r="C2" s="93"/>
      <c r="D2" s="93"/>
      <c r="E2" s="93"/>
      <c r="F2" s="93"/>
      <c r="G2" s="93"/>
      <c r="H2" s="93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W2" s="128" t="s">
        <v>0</v>
      </c>
      <c r="X2" s="128"/>
      <c r="Y2" s="129"/>
      <c r="Z2" s="19"/>
      <c r="AA2" s="19"/>
      <c r="AB2" s="94"/>
    </row>
    <row r="3" spans="1:244" s="18" customFormat="1" ht="15.75" x14ac:dyDescent="0.2">
      <c r="A3" s="15"/>
      <c r="B3" s="16"/>
      <c r="C3" s="93"/>
      <c r="D3" s="93"/>
      <c r="E3" s="93"/>
      <c r="F3" s="93"/>
      <c r="G3" s="93"/>
      <c r="H3" s="93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W3" s="130" t="s">
        <v>76</v>
      </c>
      <c r="X3" s="130"/>
      <c r="Y3" s="130"/>
      <c r="Z3" s="22"/>
      <c r="AA3" s="22"/>
      <c r="AB3" s="94"/>
    </row>
    <row r="4" spans="1:244" s="18" customFormat="1" ht="15.75" x14ac:dyDescent="0.2">
      <c r="A4" s="15"/>
      <c r="B4" s="16"/>
      <c r="C4" s="93"/>
      <c r="D4" s="93"/>
      <c r="E4" s="93"/>
      <c r="F4" s="93"/>
      <c r="G4" s="93"/>
      <c r="H4" s="9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W4" s="130" t="s">
        <v>77</v>
      </c>
      <c r="X4" s="130"/>
      <c r="Y4" s="130"/>
      <c r="Z4" s="22"/>
      <c r="AA4" s="22"/>
      <c r="AB4" s="94"/>
    </row>
    <row r="5" spans="1:244" s="18" customFormat="1" ht="15.75" x14ac:dyDescent="0.2">
      <c r="A5" s="20"/>
      <c r="B5" s="21"/>
      <c r="C5" s="95"/>
      <c r="D5" s="95"/>
      <c r="E5" s="95"/>
      <c r="F5" s="95"/>
      <c r="G5" s="95"/>
      <c r="H5" s="95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W5" s="130" t="s">
        <v>78</v>
      </c>
      <c r="X5" s="130"/>
      <c r="Y5" s="130"/>
      <c r="Z5" s="22"/>
      <c r="AA5" s="22"/>
      <c r="AB5" s="94"/>
    </row>
    <row r="6" spans="1:244" s="18" customFormat="1" ht="15.75" x14ac:dyDescent="0.2">
      <c r="A6" s="20"/>
      <c r="B6" s="16"/>
      <c r="C6" s="93"/>
      <c r="D6" s="93"/>
      <c r="E6" s="93"/>
      <c r="F6" s="93"/>
      <c r="G6" s="93"/>
      <c r="H6" s="93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W6" s="130" t="s">
        <v>2</v>
      </c>
      <c r="X6" s="130"/>
      <c r="Y6" s="130"/>
      <c r="Z6" s="22"/>
      <c r="AA6" s="22"/>
      <c r="AB6" s="94"/>
    </row>
    <row r="7" spans="1:244" s="18" customFormat="1" ht="15.75" x14ac:dyDescent="0.2">
      <c r="A7" s="20"/>
      <c r="B7" s="16"/>
      <c r="C7" s="93"/>
      <c r="D7" s="93"/>
      <c r="E7" s="93"/>
      <c r="F7" s="93"/>
      <c r="G7" s="93"/>
      <c r="H7" s="93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W7" s="130"/>
      <c r="X7" s="130"/>
      <c r="Y7" s="130"/>
      <c r="Z7" s="22"/>
      <c r="AA7" s="22"/>
      <c r="AB7" s="94"/>
    </row>
    <row r="8" spans="1:244" ht="20.25" x14ac:dyDescent="0.2">
      <c r="A8" s="33"/>
      <c r="B8" s="33"/>
      <c r="C8" s="96"/>
      <c r="D8" s="96"/>
      <c r="E8" s="96"/>
      <c r="F8" s="96"/>
      <c r="G8" s="96"/>
      <c r="H8" s="96"/>
      <c r="I8" s="97"/>
      <c r="J8" s="155"/>
      <c r="K8" s="155"/>
      <c r="L8" s="154" t="s">
        <v>1</v>
      </c>
      <c r="M8" s="155"/>
      <c r="N8" s="156"/>
      <c r="V8" s="8"/>
      <c r="Z8" s="35"/>
      <c r="AA8" s="35"/>
      <c r="AB8" s="35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</row>
    <row r="9" spans="1:244" ht="18.75" x14ac:dyDescent="0.2">
      <c r="A9" s="33"/>
      <c r="B9" s="33"/>
      <c r="C9" s="96"/>
      <c r="D9" s="96"/>
      <c r="E9" s="96"/>
      <c r="F9" s="96"/>
      <c r="G9" s="96"/>
      <c r="H9" s="96"/>
      <c r="I9" s="97"/>
      <c r="J9" s="97"/>
      <c r="K9" s="97"/>
      <c r="L9" s="75" t="s">
        <v>130</v>
      </c>
      <c r="M9" s="97"/>
      <c r="N9" s="8"/>
      <c r="O9" s="8"/>
      <c r="P9" s="8"/>
      <c r="V9" s="8"/>
      <c r="W9" s="35"/>
      <c r="X9" s="35"/>
      <c r="Y9" s="35"/>
      <c r="Z9" s="35"/>
      <c r="AA9" s="35"/>
      <c r="AB9" s="35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ht="18.75" x14ac:dyDescent="0.3">
      <c r="A10" s="33"/>
      <c r="B10" s="33"/>
      <c r="C10" s="96"/>
      <c r="D10" s="96"/>
      <c r="E10" s="96"/>
      <c r="F10" s="96"/>
      <c r="G10" s="211" t="s">
        <v>148</v>
      </c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8"/>
      <c r="V10" s="8"/>
      <c r="W10" s="35"/>
      <c r="X10" s="35"/>
      <c r="Y10" s="35"/>
      <c r="Z10" s="35"/>
      <c r="AA10" s="35"/>
      <c r="AB10" s="35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ht="18.75" x14ac:dyDescent="0.3">
      <c r="A11" s="6"/>
      <c r="B11" s="7"/>
      <c r="C11" s="97"/>
      <c r="D11" s="97"/>
      <c r="I11" s="97"/>
      <c r="J11" s="97"/>
      <c r="K11" s="97"/>
      <c r="L11" s="74" t="s">
        <v>90</v>
      </c>
      <c r="M11" s="97"/>
      <c r="N11" s="8"/>
      <c r="Q11" s="8"/>
      <c r="T11" s="8"/>
      <c r="V11" s="8"/>
      <c r="W11" s="35"/>
      <c r="X11" s="35"/>
      <c r="Y11" s="35"/>
      <c r="Z11" s="35"/>
      <c r="AA11" s="35"/>
      <c r="AB11" s="35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ht="18.75" x14ac:dyDescent="0.2">
      <c r="A12" s="6"/>
      <c r="B12" s="7"/>
      <c r="C12" s="97"/>
      <c r="D12" s="97"/>
      <c r="I12" s="97"/>
      <c r="J12" s="97"/>
      <c r="K12" s="97"/>
      <c r="L12" s="75"/>
      <c r="M12" s="97"/>
      <c r="N12" s="8"/>
      <c r="Q12" s="8"/>
      <c r="T12" s="8"/>
      <c r="U12" s="8"/>
      <c r="V12" s="8"/>
      <c r="W12" s="35"/>
      <c r="X12" s="35"/>
      <c r="Y12" s="35"/>
      <c r="Z12" s="35"/>
      <c r="AA12" s="35"/>
      <c r="AB12" s="35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ht="18.75" x14ac:dyDescent="0.3">
      <c r="A13" s="6"/>
      <c r="B13" s="7"/>
      <c r="C13" s="213" t="s">
        <v>149</v>
      </c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8"/>
      <c r="W13" s="35"/>
      <c r="X13" s="35"/>
      <c r="Y13" s="35"/>
      <c r="AA13" s="35"/>
      <c r="AB13" s="35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ht="18.75" x14ac:dyDescent="0.2">
      <c r="A14" s="6"/>
      <c r="B14" s="7"/>
      <c r="C14" s="97"/>
      <c r="D14" s="97"/>
      <c r="I14" s="97"/>
      <c r="J14" s="97"/>
      <c r="K14" s="97"/>
      <c r="L14" s="75" t="s">
        <v>3</v>
      </c>
      <c r="M14" s="97"/>
      <c r="N14" s="8"/>
      <c r="Q14" s="8"/>
      <c r="T14" s="8"/>
      <c r="U14" s="8"/>
      <c r="V14" s="8"/>
      <c r="W14" s="35"/>
      <c r="X14" s="35"/>
      <c r="Y14" s="35"/>
      <c r="Z14" s="35"/>
      <c r="AA14" s="35"/>
      <c r="AB14" s="35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</row>
    <row r="15" spans="1:244" ht="18.75" x14ac:dyDescent="0.2">
      <c r="A15" s="6"/>
      <c r="B15" s="7"/>
      <c r="C15" s="97"/>
      <c r="D15" s="97"/>
      <c r="I15" s="97"/>
      <c r="J15" s="97"/>
      <c r="K15" s="97"/>
      <c r="L15" s="75" t="s">
        <v>4</v>
      </c>
      <c r="M15" s="97"/>
      <c r="N15" s="8"/>
      <c r="Q15" s="99"/>
      <c r="T15" s="8"/>
      <c r="U15" s="8"/>
      <c r="V15" s="8"/>
      <c r="W15" s="35"/>
      <c r="X15" s="35"/>
      <c r="Y15" s="35"/>
      <c r="Z15" s="35"/>
      <c r="AA15" s="35"/>
      <c r="AB15" s="35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</row>
    <row r="16" spans="1:244" ht="18.75" x14ac:dyDescent="0.2">
      <c r="A16" s="6"/>
      <c r="B16" s="7"/>
      <c r="C16" s="97"/>
      <c r="D16" s="97"/>
      <c r="I16" s="97"/>
      <c r="J16" s="97"/>
      <c r="K16" s="97"/>
      <c r="L16" s="75" t="s">
        <v>106</v>
      </c>
      <c r="M16" s="97"/>
      <c r="N16" s="8"/>
      <c r="Q16" s="8"/>
      <c r="T16" s="8"/>
      <c r="U16" s="8"/>
      <c r="V16" s="8"/>
      <c r="W16" s="35"/>
      <c r="X16" s="35"/>
      <c r="Y16" s="35"/>
      <c r="Z16" s="35"/>
      <c r="AA16" s="35"/>
      <c r="AB16" s="35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</row>
    <row r="17" spans="1:244" ht="15.75" x14ac:dyDescent="0.2">
      <c r="A17" s="6"/>
      <c r="B17" s="7"/>
      <c r="C17" s="97"/>
      <c r="D17" s="97"/>
      <c r="E17" s="97"/>
      <c r="F17" s="97"/>
      <c r="G17" s="97"/>
      <c r="H17" s="97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</row>
    <row r="18" spans="1:244" ht="24" customHeight="1" x14ac:dyDescent="0.25">
      <c r="A18" s="197" t="s">
        <v>5</v>
      </c>
      <c r="B18" s="197" t="s">
        <v>6</v>
      </c>
      <c r="C18" s="203" t="s">
        <v>7</v>
      </c>
      <c r="D18" s="203"/>
      <c r="E18" s="203"/>
      <c r="F18" s="203"/>
      <c r="G18" s="203"/>
      <c r="H18" s="203"/>
      <c r="I18" s="204" t="s">
        <v>9</v>
      </c>
      <c r="J18" s="197" t="s">
        <v>10</v>
      </c>
      <c r="K18" s="197"/>
      <c r="L18" s="197"/>
      <c r="M18" s="197"/>
      <c r="N18" s="197"/>
      <c r="O18" s="197"/>
      <c r="P18" s="197"/>
      <c r="Q18" s="197" t="s">
        <v>11</v>
      </c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23"/>
      <c r="AD18" s="24"/>
      <c r="AE18" s="24"/>
      <c r="AF18" s="24"/>
      <c r="AG18" s="24"/>
      <c r="AH18" s="24"/>
      <c r="AI18" s="24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</row>
    <row r="19" spans="1:244" ht="20.100000000000001" customHeight="1" x14ac:dyDescent="0.25">
      <c r="A19" s="197"/>
      <c r="B19" s="197"/>
      <c r="C19" s="203"/>
      <c r="D19" s="203"/>
      <c r="E19" s="203"/>
      <c r="F19" s="203"/>
      <c r="G19" s="203"/>
      <c r="H19" s="203"/>
      <c r="I19" s="204"/>
      <c r="J19" s="198" t="s">
        <v>12</v>
      </c>
      <c r="K19" s="197" t="s">
        <v>13</v>
      </c>
      <c r="L19" s="197"/>
      <c r="M19" s="197"/>
      <c r="N19" s="197"/>
      <c r="O19" s="197"/>
      <c r="P19" s="197"/>
      <c r="Q19" s="197" t="s">
        <v>14</v>
      </c>
      <c r="R19" s="197"/>
      <c r="S19" s="197"/>
      <c r="T19" s="197"/>
      <c r="U19" s="197" t="s">
        <v>15</v>
      </c>
      <c r="V19" s="197"/>
      <c r="W19" s="197"/>
      <c r="X19" s="197"/>
      <c r="Y19" s="197" t="s">
        <v>16</v>
      </c>
      <c r="Z19" s="197"/>
      <c r="AA19" s="197"/>
      <c r="AB19" s="197"/>
      <c r="AC19" s="23"/>
      <c r="AD19" s="24"/>
      <c r="AE19" s="24"/>
      <c r="AF19" s="24"/>
      <c r="AG19" s="24"/>
      <c r="AH19" s="24"/>
      <c r="AI19" s="24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</row>
    <row r="20" spans="1:244" ht="32.25" customHeight="1" x14ac:dyDescent="0.25">
      <c r="A20" s="197"/>
      <c r="B20" s="197"/>
      <c r="C20" s="203"/>
      <c r="D20" s="203"/>
      <c r="E20" s="203"/>
      <c r="F20" s="203"/>
      <c r="G20" s="203"/>
      <c r="H20" s="203"/>
      <c r="I20" s="204"/>
      <c r="J20" s="198"/>
      <c r="K20" s="197" t="s">
        <v>17</v>
      </c>
      <c r="L20" s="197"/>
      <c r="M20" s="197"/>
      <c r="N20" s="199" t="s">
        <v>18</v>
      </c>
      <c r="O20" s="198" t="s">
        <v>19</v>
      </c>
      <c r="P20" s="198" t="s">
        <v>20</v>
      </c>
      <c r="Q20" s="200" t="s">
        <v>21</v>
      </c>
      <c r="R20" s="200"/>
      <c r="S20" s="200" t="s">
        <v>22</v>
      </c>
      <c r="T20" s="200"/>
      <c r="U20" s="201" t="s">
        <v>23</v>
      </c>
      <c r="V20" s="201"/>
      <c r="W20" s="201" t="s">
        <v>24</v>
      </c>
      <c r="X20" s="201"/>
      <c r="Y20" s="200" t="s">
        <v>25</v>
      </c>
      <c r="Z20" s="200"/>
      <c r="AA20" s="200" t="s">
        <v>26</v>
      </c>
      <c r="AB20" s="200"/>
      <c r="AC20" s="23"/>
      <c r="AD20" s="24"/>
      <c r="AE20" s="24"/>
      <c r="AF20" s="24"/>
      <c r="AG20" s="24"/>
      <c r="AH20" s="24"/>
      <c r="AI20" s="24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</row>
    <row r="21" spans="1:244" ht="9.75" customHeight="1" x14ac:dyDescent="0.25">
      <c r="A21" s="197"/>
      <c r="B21" s="197"/>
      <c r="C21" s="203">
        <v>1</v>
      </c>
      <c r="D21" s="203">
        <v>2</v>
      </c>
      <c r="E21" s="203">
        <v>3</v>
      </c>
      <c r="F21" s="203">
        <v>4</v>
      </c>
      <c r="G21" s="203">
        <v>5</v>
      </c>
      <c r="H21" s="203">
        <v>6</v>
      </c>
      <c r="I21" s="204"/>
      <c r="J21" s="198"/>
      <c r="K21" s="197"/>
      <c r="L21" s="197"/>
      <c r="M21" s="197"/>
      <c r="N21" s="199"/>
      <c r="O21" s="198"/>
      <c r="P21" s="198"/>
      <c r="Q21" s="200"/>
      <c r="R21" s="200"/>
      <c r="S21" s="200"/>
      <c r="T21" s="200"/>
      <c r="U21" s="201"/>
      <c r="V21" s="201"/>
      <c r="W21" s="201"/>
      <c r="X21" s="201"/>
      <c r="Y21" s="200"/>
      <c r="Z21" s="200"/>
      <c r="AA21" s="200"/>
      <c r="AB21" s="200"/>
      <c r="AC21" s="23"/>
      <c r="AD21" s="24"/>
      <c r="AE21" s="24"/>
      <c r="AF21" s="24"/>
      <c r="AG21" s="24"/>
      <c r="AH21" s="24"/>
      <c r="AI21" s="24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</row>
    <row r="22" spans="1:244" ht="30" customHeight="1" x14ac:dyDescent="0.25">
      <c r="A22" s="197"/>
      <c r="B22" s="197"/>
      <c r="C22" s="203"/>
      <c r="D22" s="203"/>
      <c r="E22" s="203"/>
      <c r="F22" s="203"/>
      <c r="G22" s="203"/>
      <c r="H22" s="203"/>
      <c r="I22" s="204"/>
      <c r="J22" s="198"/>
      <c r="K22" s="204" t="s">
        <v>27</v>
      </c>
      <c r="L22" s="197" t="s">
        <v>28</v>
      </c>
      <c r="M22" s="197"/>
      <c r="N22" s="199"/>
      <c r="O22" s="198"/>
      <c r="P22" s="198"/>
      <c r="Q22" s="162" t="s">
        <v>29</v>
      </c>
      <c r="R22" s="202" t="s">
        <v>12</v>
      </c>
      <c r="S22" s="162" t="s">
        <v>29</v>
      </c>
      <c r="T22" s="202" t="s">
        <v>12</v>
      </c>
      <c r="U22" s="161" t="s">
        <v>29</v>
      </c>
      <c r="V22" s="199" t="s">
        <v>12</v>
      </c>
      <c r="W22" s="161" t="s">
        <v>29</v>
      </c>
      <c r="X22" s="199" t="s">
        <v>12</v>
      </c>
      <c r="Y22" s="162" t="s">
        <v>29</v>
      </c>
      <c r="Z22" s="202" t="s">
        <v>12</v>
      </c>
      <c r="AA22" s="162" t="s">
        <v>29</v>
      </c>
      <c r="AB22" s="202" t="s">
        <v>12</v>
      </c>
      <c r="AC22" s="23"/>
      <c r="AD22" s="24"/>
      <c r="AE22" s="24"/>
      <c r="AF22" s="24"/>
      <c r="AG22" s="24"/>
      <c r="AH22" s="24"/>
      <c r="AI22" s="24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</row>
    <row r="23" spans="1:244" ht="106.5" customHeight="1" x14ac:dyDescent="0.25">
      <c r="A23" s="197"/>
      <c r="B23" s="197"/>
      <c r="C23" s="205"/>
      <c r="D23" s="205"/>
      <c r="E23" s="205"/>
      <c r="F23" s="205"/>
      <c r="G23" s="205"/>
      <c r="H23" s="205"/>
      <c r="I23" s="204"/>
      <c r="J23" s="198"/>
      <c r="K23" s="204"/>
      <c r="L23" s="151" t="s">
        <v>30</v>
      </c>
      <c r="M23" s="151" t="s">
        <v>31</v>
      </c>
      <c r="N23" s="199"/>
      <c r="O23" s="198"/>
      <c r="P23" s="198"/>
      <c r="Q23" s="114">
        <v>17</v>
      </c>
      <c r="R23" s="202"/>
      <c r="S23" s="114">
        <v>24</v>
      </c>
      <c r="T23" s="202"/>
      <c r="U23" s="163">
        <v>17</v>
      </c>
      <c r="V23" s="199"/>
      <c r="W23" s="163">
        <v>24</v>
      </c>
      <c r="X23" s="199"/>
      <c r="Y23" s="114">
        <v>17</v>
      </c>
      <c r="Z23" s="202"/>
      <c r="AA23" s="114">
        <v>24</v>
      </c>
      <c r="AB23" s="202"/>
      <c r="AC23" s="10" t="e">
        <f>Q23+S23+U23+W23+Y23+AA23+#REF!+#REF!</f>
        <v>#REF!</v>
      </c>
      <c r="AD23" s="24" t="e">
        <f>36*AC23</f>
        <v>#REF!</v>
      </c>
      <c r="AE23" s="24"/>
      <c r="AF23" s="24"/>
      <c r="AG23" s="24"/>
      <c r="AH23" s="24"/>
      <c r="AI23" s="24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</row>
    <row r="24" spans="1:244" ht="15.75" x14ac:dyDescent="0.25">
      <c r="A24" s="114" t="s">
        <v>113</v>
      </c>
      <c r="B24" s="72" t="s">
        <v>114</v>
      </c>
      <c r="C24" s="78"/>
      <c r="D24" s="79"/>
      <c r="E24" s="79"/>
      <c r="F24" s="79"/>
      <c r="G24" s="79"/>
      <c r="H24" s="80"/>
      <c r="I24" s="76">
        <f>I25+I35+I39</f>
        <v>2170</v>
      </c>
      <c r="J24" s="76">
        <f t="shared" ref="J24:P24" si="0">J25+J35+J39</f>
        <v>12</v>
      </c>
      <c r="K24" s="76">
        <f t="shared" si="0"/>
        <v>2158</v>
      </c>
      <c r="L24" s="76">
        <f t="shared" si="0"/>
        <v>1192</v>
      </c>
      <c r="M24" s="76">
        <f t="shared" si="0"/>
        <v>906</v>
      </c>
      <c r="N24" s="76">
        <f t="shared" si="0"/>
        <v>0</v>
      </c>
      <c r="O24" s="76">
        <f t="shared" si="0"/>
        <v>30</v>
      </c>
      <c r="P24" s="76">
        <f t="shared" si="0"/>
        <v>30</v>
      </c>
      <c r="Q24" s="60"/>
      <c r="R24" s="60"/>
      <c r="S24" s="60"/>
      <c r="T24" s="60"/>
      <c r="U24" s="65"/>
      <c r="V24" s="65"/>
      <c r="W24" s="65"/>
      <c r="X24" s="65"/>
      <c r="Y24" s="60"/>
      <c r="Z24" s="60"/>
      <c r="AA24" s="60"/>
      <c r="AB24" s="60"/>
      <c r="AC24" s="10"/>
      <c r="AD24" s="24"/>
      <c r="AE24" s="24"/>
      <c r="AF24" s="24"/>
      <c r="AG24" s="24"/>
      <c r="AH24" s="24"/>
      <c r="AI24" s="24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</row>
    <row r="25" spans="1:244" ht="15.75" x14ac:dyDescent="0.25">
      <c r="A25" s="114" t="s">
        <v>113</v>
      </c>
      <c r="B25" s="72" t="s">
        <v>126</v>
      </c>
      <c r="C25" s="64"/>
      <c r="D25" s="73"/>
      <c r="E25" s="73"/>
      <c r="F25" s="73"/>
      <c r="G25" s="73"/>
      <c r="H25" s="77"/>
      <c r="I25" s="61">
        <f>SUM(I26:I34)</f>
        <v>1406</v>
      </c>
      <c r="J25" s="61">
        <f t="shared" ref="J25:P25" si="1">SUM(J26:J34)</f>
        <v>12</v>
      </c>
      <c r="K25" s="61">
        <f t="shared" si="1"/>
        <v>1394</v>
      </c>
      <c r="L25" s="61">
        <f t="shared" si="1"/>
        <v>794</v>
      </c>
      <c r="M25" s="61">
        <f t="shared" si="1"/>
        <v>556</v>
      </c>
      <c r="N25" s="61">
        <f t="shared" si="1"/>
        <v>0</v>
      </c>
      <c r="O25" s="61">
        <f t="shared" si="1"/>
        <v>28</v>
      </c>
      <c r="P25" s="61">
        <f t="shared" si="1"/>
        <v>24</v>
      </c>
      <c r="Q25" s="60"/>
      <c r="R25" s="60"/>
      <c r="S25" s="60"/>
      <c r="T25" s="60"/>
      <c r="U25" s="65"/>
      <c r="V25" s="65"/>
      <c r="W25" s="65"/>
      <c r="X25" s="65"/>
      <c r="Y25" s="60"/>
      <c r="Z25" s="60"/>
      <c r="AA25" s="60"/>
      <c r="AB25" s="60"/>
      <c r="AC25" s="10"/>
      <c r="AD25" s="24"/>
      <c r="AE25" s="24"/>
      <c r="AF25" s="24"/>
      <c r="AG25" s="24"/>
      <c r="AH25" s="24"/>
      <c r="AI25" s="24"/>
      <c r="AM25" s="33"/>
      <c r="AN25" s="33" t="s">
        <v>137</v>
      </c>
      <c r="AO25" s="33" t="s">
        <v>65</v>
      </c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</row>
    <row r="26" spans="1:244" s="195" customFormat="1" ht="15.75" x14ac:dyDescent="0.25">
      <c r="A26" s="173" t="s">
        <v>115</v>
      </c>
      <c r="B26" s="13" t="s">
        <v>75</v>
      </c>
      <c r="C26" s="119"/>
      <c r="D26" s="119"/>
      <c r="E26" s="45" t="s">
        <v>32</v>
      </c>
      <c r="F26" s="45"/>
      <c r="G26" s="119"/>
      <c r="H26" s="120"/>
      <c r="I26" s="81">
        <f>J26+K26</f>
        <v>154</v>
      </c>
      <c r="J26" s="40"/>
      <c r="K26" s="67">
        <f>SUM(L26:P26)</f>
        <v>154</v>
      </c>
      <c r="L26" s="40"/>
      <c r="M26" s="40">
        <v>146</v>
      </c>
      <c r="N26" s="41"/>
      <c r="O26" s="42">
        <v>2</v>
      </c>
      <c r="P26" s="42">
        <v>6</v>
      </c>
      <c r="Q26" s="65">
        <v>56</v>
      </c>
      <c r="R26" s="65"/>
      <c r="S26" s="69">
        <v>74</v>
      </c>
      <c r="T26" s="69"/>
      <c r="U26" s="43">
        <v>24</v>
      </c>
      <c r="V26" s="43"/>
      <c r="W26" s="43"/>
      <c r="X26" s="43"/>
      <c r="Y26" s="60"/>
      <c r="Z26" s="60"/>
      <c r="AA26" s="60"/>
      <c r="AB26" s="60"/>
      <c r="AC26" s="190">
        <f t="shared" ref="AC26:AC34" si="2">SUM(Q26:AB26)</f>
        <v>154</v>
      </c>
      <c r="AD26" s="191">
        <f t="shared" ref="AD26:AD33" si="3">K26+J26</f>
        <v>154</v>
      </c>
      <c r="AE26" s="192">
        <f t="shared" ref="AE26:AE37" si="4">IF(AC26=AD26,0,"ОШИБКА")</f>
        <v>0</v>
      </c>
      <c r="AF26" s="192"/>
      <c r="AG26" s="192"/>
      <c r="AH26" s="192"/>
      <c r="AI26" s="192"/>
      <c r="AJ26" s="193"/>
      <c r="AK26" s="193"/>
      <c r="AL26" s="194">
        <f>I26-SUM(Q26:AB26)</f>
        <v>0</v>
      </c>
      <c r="AN26" s="195">
        <v>170</v>
      </c>
      <c r="AO26" s="196">
        <f>AN26-SUM(Q26:AB26)</f>
        <v>16</v>
      </c>
      <c r="AQ26" s="196">
        <f>SUM(Q26:AB26)</f>
        <v>154</v>
      </c>
      <c r="AR26" s="196">
        <f>I26-AQ26</f>
        <v>0</v>
      </c>
    </row>
    <row r="27" spans="1:244" s="195" customFormat="1" ht="15.75" x14ac:dyDescent="0.25">
      <c r="A27" s="173" t="s">
        <v>116</v>
      </c>
      <c r="B27" s="13" t="s">
        <v>33</v>
      </c>
      <c r="C27" s="115"/>
      <c r="D27" s="119"/>
      <c r="E27" s="45" t="s">
        <v>34</v>
      </c>
      <c r="F27" s="45"/>
      <c r="G27" s="119"/>
      <c r="H27" s="120"/>
      <c r="I27" s="81">
        <v>188</v>
      </c>
      <c r="J27" s="14"/>
      <c r="K27" s="67">
        <v>188</v>
      </c>
      <c r="L27" s="40">
        <v>188</v>
      </c>
      <c r="M27" s="41"/>
      <c r="N27" s="46"/>
      <c r="O27" s="42"/>
      <c r="P27" s="42"/>
      <c r="Q27" s="65">
        <v>50</v>
      </c>
      <c r="R27" s="65"/>
      <c r="S27" s="69">
        <v>70</v>
      </c>
      <c r="T27" s="69"/>
      <c r="U27" s="43">
        <v>68</v>
      </c>
      <c r="V27" s="43"/>
      <c r="W27" s="43"/>
      <c r="X27" s="43"/>
      <c r="Y27" s="65"/>
      <c r="Z27" s="60"/>
      <c r="AA27" s="60"/>
      <c r="AB27" s="60"/>
      <c r="AC27" s="190">
        <f t="shared" si="2"/>
        <v>188</v>
      </c>
      <c r="AD27" s="191">
        <f t="shared" si="3"/>
        <v>188</v>
      </c>
      <c r="AE27" s="192">
        <f t="shared" si="4"/>
        <v>0</v>
      </c>
      <c r="AF27" s="192"/>
      <c r="AG27" s="192"/>
      <c r="AH27" s="192"/>
      <c r="AI27" s="192"/>
      <c r="AJ27" s="193"/>
      <c r="AK27" s="193"/>
      <c r="AL27" s="194">
        <f t="shared" ref="AL27:AL69" si="5">I27-SUM(Q27:AB27)</f>
        <v>0</v>
      </c>
      <c r="AN27" s="195">
        <v>188</v>
      </c>
      <c r="AO27" s="196">
        <f t="shared" ref="AO27:AO40" si="6">AN27-SUM(Q27:AB27)</f>
        <v>0</v>
      </c>
      <c r="AQ27" s="196">
        <f t="shared" ref="AQ27:AQ40" si="7">SUM(Q27:AB27)</f>
        <v>188</v>
      </c>
      <c r="AR27" s="196">
        <f t="shared" ref="AR27:AR40" si="8">I27-AQ27</f>
        <v>0</v>
      </c>
    </row>
    <row r="28" spans="1:244" s="195" customFormat="1" ht="15.75" x14ac:dyDescent="0.25">
      <c r="A28" s="173" t="s">
        <v>117</v>
      </c>
      <c r="B28" s="13" t="s">
        <v>35</v>
      </c>
      <c r="C28" s="120"/>
      <c r="D28" s="119" t="s">
        <v>34</v>
      </c>
      <c r="E28" s="45" t="s">
        <v>34</v>
      </c>
      <c r="F28" s="47"/>
      <c r="G28" s="120"/>
      <c r="H28" s="120"/>
      <c r="I28" s="81">
        <v>188</v>
      </c>
      <c r="J28" s="14"/>
      <c r="K28" s="67">
        <v>188</v>
      </c>
      <c r="L28" s="40">
        <v>8</v>
      </c>
      <c r="M28" s="48">
        <v>188</v>
      </c>
      <c r="N28" s="188"/>
      <c r="O28" s="173"/>
      <c r="P28" s="173"/>
      <c r="Q28" s="117">
        <v>52</v>
      </c>
      <c r="R28" s="117"/>
      <c r="S28" s="69">
        <v>70</v>
      </c>
      <c r="T28" s="69"/>
      <c r="U28" s="43">
        <v>66</v>
      </c>
      <c r="V28" s="43"/>
      <c r="W28" s="43"/>
      <c r="X28" s="43"/>
      <c r="Y28" s="65"/>
      <c r="Z28" s="60"/>
      <c r="AA28" s="60"/>
      <c r="AB28" s="60"/>
      <c r="AC28" s="190">
        <f t="shared" si="2"/>
        <v>188</v>
      </c>
      <c r="AD28" s="191">
        <f t="shared" si="3"/>
        <v>188</v>
      </c>
      <c r="AE28" s="192">
        <f t="shared" si="4"/>
        <v>0</v>
      </c>
      <c r="AF28" s="192"/>
      <c r="AG28" s="192"/>
      <c r="AH28" s="192"/>
      <c r="AI28" s="192"/>
      <c r="AJ28" s="193"/>
      <c r="AK28" s="193"/>
      <c r="AL28" s="194">
        <f t="shared" si="5"/>
        <v>0</v>
      </c>
      <c r="AN28" s="195">
        <v>188</v>
      </c>
      <c r="AO28" s="196">
        <f t="shared" si="6"/>
        <v>0</v>
      </c>
      <c r="AQ28" s="196">
        <f t="shared" si="7"/>
        <v>188</v>
      </c>
      <c r="AR28" s="196">
        <f t="shared" si="8"/>
        <v>0</v>
      </c>
    </row>
    <row r="29" spans="1:244" s="195" customFormat="1" ht="15.75" x14ac:dyDescent="0.25">
      <c r="A29" s="173" t="s">
        <v>118</v>
      </c>
      <c r="B29" s="13" t="s">
        <v>36</v>
      </c>
      <c r="C29" s="120"/>
      <c r="D29" s="119" t="s">
        <v>34</v>
      </c>
      <c r="E29" s="47"/>
      <c r="F29" s="47" t="s">
        <v>99</v>
      </c>
      <c r="G29" s="120" t="s">
        <v>32</v>
      </c>
      <c r="H29" s="120"/>
      <c r="I29" s="81">
        <v>348</v>
      </c>
      <c r="J29" s="14"/>
      <c r="K29" s="67">
        <v>348</v>
      </c>
      <c r="L29" s="40">
        <v>286</v>
      </c>
      <c r="M29" s="48">
        <v>54</v>
      </c>
      <c r="N29" s="188"/>
      <c r="O29" s="42">
        <v>2</v>
      </c>
      <c r="P29" s="173">
        <v>6</v>
      </c>
      <c r="Q29" s="117">
        <v>76</v>
      </c>
      <c r="R29" s="117"/>
      <c r="S29" s="69">
        <v>86</v>
      </c>
      <c r="T29" s="69"/>
      <c r="U29" s="43">
        <v>52</v>
      </c>
      <c r="V29" s="43"/>
      <c r="W29" s="43">
        <v>72</v>
      </c>
      <c r="X29" s="43"/>
      <c r="Y29" s="65">
        <v>62</v>
      </c>
      <c r="Z29" s="60"/>
      <c r="AA29" s="60"/>
      <c r="AB29" s="60"/>
      <c r="AC29" s="190">
        <f t="shared" si="2"/>
        <v>348</v>
      </c>
      <c r="AD29" s="191">
        <f t="shared" si="3"/>
        <v>348</v>
      </c>
      <c r="AE29" s="192">
        <f t="shared" si="4"/>
        <v>0</v>
      </c>
      <c r="AF29" s="192"/>
      <c r="AG29" s="192"/>
      <c r="AH29" s="192"/>
      <c r="AI29" s="192"/>
      <c r="AJ29" s="193"/>
      <c r="AK29" s="193"/>
      <c r="AL29" s="194">
        <f t="shared" si="5"/>
        <v>0</v>
      </c>
      <c r="AN29" s="195">
        <v>348</v>
      </c>
      <c r="AO29" s="196">
        <f t="shared" si="6"/>
        <v>0</v>
      </c>
      <c r="AQ29" s="196">
        <f t="shared" si="7"/>
        <v>348</v>
      </c>
      <c r="AR29" s="196">
        <f t="shared" si="8"/>
        <v>0</v>
      </c>
    </row>
    <row r="30" spans="1:244" s="195" customFormat="1" ht="15.75" x14ac:dyDescent="0.25">
      <c r="A30" s="173" t="s">
        <v>119</v>
      </c>
      <c r="B30" s="13" t="s">
        <v>37</v>
      </c>
      <c r="C30" s="120"/>
      <c r="D30" s="119" t="s">
        <v>34</v>
      </c>
      <c r="E30" s="45"/>
      <c r="F30" s="47" t="s">
        <v>34</v>
      </c>
      <c r="G30" s="120"/>
      <c r="H30" s="120"/>
      <c r="I30" s="81">
        <v>190</v>
      </c>
      <c r="J30" s="14"/>
      <c r="K30" s="67">
        <v>190</v>
      </c>
      <c r="L30" s="40">
        <v>190</v>
      </c>
      <c r="M30" s="48"/>
      <c r="N30" s="188"/>
      <c r="O30" s="42"/>
      <c r="P30" s="173"/>
      <c r="Q30" s="117">
        <v>50</v>
      </c>
      <c r="R30" s="117"/>
      <c r="S30" s="69">
        <v>70</v>
      </c>
      <c r="T30" s="69"/>
      <c r="U30" s="43">
        <v>34</v>
      </c>
      <c r="V30" s="43"/>
      <c r="W30" s="43">
        <v>36</v>
      </c>
      <c r="X30" s="43"/>
      <c r="Y30" s="65"/>
      <c r="Z30" s="60"/>
      <c r="AA30" s="60"/>
      <c r="AB30" s="60"/>
      <c r="AC30" s="190">
        <f t="shared" si="2"/>
        <v>190</v>
      </c>
      <c r="AD30" s="191">
        <f t="shared" si="3"/>
        <v>190</v>
      </c>
      <c r="AE30" s="192">
        <f t="shared" si="4"/>
        <v>0</v>
      </c>
      <c r="AF30" s="192"/>
      <c r="AG30" s="192"/>
      <c r="AH30" s="192"/>
      <c r="AI30" s="192"/>
      <c r="AJ30" s="193"/>
      <c r="AK30" s="193"/>
      <c r="AL30" s="194">
        <f t="shared" si="5"/>
        <v>0</v>
      </c>
      <c r="AN30" s="195">
        <v>190</v>
      </c>
      <c r="AO30" s="196">
        <f t="shared" si="6"/>
        <v>0</v>
      </c>
      <c r="AQ30" s="196">
        <f t="shared" si="7"/>
        <v>190</v>
      </c>
      <c r="AR30" s="196">
        <f t="shared" si="8"/>
        <v>0</v>
      </c>
    </row>
    <row r="31" spans="1:244" s="195" customFormat="1" ht="15.75" x14ac:dyDescent="0.25">
      <c r="A31" s="173" t="s">
        <v>120</v>
      </c>
      <c r="B31" s="13" t="s">
        <v>38</v>
      </c>
      <c r="C31" s="120" t="s">
        <v>34</v>
      </c>
      <c r="D31" s="119" t="s">
        <v>34</v>
      </c>
      <c r="E31" s="47" t="s">
        <v>34</v>
      </c>
      <c r="F31" s="47"/>
      <c r="G31" s="120"/>
      <c r="H31" s="120"/>
      <c r="I31" s="81">
        <v>174</v>
      </c>
      <c r="J31" s="14"/>
      <c r="K31" s="67">
        <v>174</v>
      </c>
      <c r="L31" s="40">
        <v>6</v>
      </c>
      <c r="M31" s="48">
        <v>168</v>
      </c>
      <c r="N31" s="188"/>
      <c r="O31" s="42"/>
      <c r="P31" s="173"/>
      <c r="Q31" s="117">
        <v>54</v>
      </c>
      <c r="R31" s="117"/>
      <c r="S31" s="69">
        <v>70</v>
      </c>
      <c r="T31" s="69"/>
      <c r="U31" s="43">
        <v>50</v>
      </c>
      <c r="V31" s="43"/>
      <c r="W31" s="43"/>
      <c r="X31" s="43"/>
      <c r="Y31" s="65"/>
      <c r="Z31" s="60"/>
      <c r="AA31" s="60"/>
      <c r="AB31" s="60"/>
      <c r="AC31" s="190">
        <f t="shared" si="2"/>
        <v>174</v>
      </c>
      <c r="AD31" s="191">
        <f t="shared" si="3"/>
        <v>174</v>
      </c>
      <c r="AE31" s="192">
        <f t="shared" si="4"/>
        <v>0</v>
      </c>
      <c r="AF31" s="192"/>
      <c r="AG31" s="192"/>
      <c r="AH31" s="192"/>
      <c r="AI31" s="192"/>
      <c r="AJ31" s="193"/>
      <c r="AK31" s="193"/>
      <c r="AL31" s="194">
        <f t="shared" si="5"/>
        <v>0</v>
      </c>
      <c r="AN31" s="195">
        <v>174</v>
      </c>
      <c r="AO31" s="196">
        <f t="shared" si="6"/>
        <v>0</v>
      </c>
      <c r="AQ31" s="196">
        <f t="shared" si="7"/>
        <v>174</v>
      </c>
      <c r="AR31" s="196">
        <f t="shared" si="8"/>
        <v>0</v>
      </c>
    </row>
    <row r="32" spans="1:244" s="195" customFormat="1" ht="15.75" x14ac:dyDescent="0.25">
      <c r="A32" s="173" t="s">
        <v>121</v>
      </c>
      <c r="B32" s="13" t="s">
        <v>39</v>
      </c>
      <c r="C32" s="120"/>
      <c r="D32" s="120" t="s">
        <v>34</v>
      </c>
      <c r="E32" s="47"/>
      <c r="F32" s="47"/>
      <c r="G32" s="120"/>
      <c r="H32" s="120"/>
      <c r="I32" s="81">
        <f t="shared" ref="I32:I34" si="9">J32+K32</f>
        <v>80</v>
      </c>
      <c r="J32" s="14"/>
      <c r="K32" s="67">
        <f t="shared" ref="K32:K34" si="10">SUM(L32:P32)</f>
        <v>80</v>
      </c>
      <c r="L32" s="40">
        <v>80</v>
      </c>
      <c r="M32" s="48"/>
      <c r="N32" s="188"/>
      <c r="O32" s="42"/>
      <c r="P32" s="173"/>
      <c r="Q32" s="117">
        <v>40</v>
      </c>
      <c r="R32" s="117"/>
      <c r="S32" s="69">
        <v>40</v>
      </c>
      <c r="T32" s="69"/>
      <c r="U32" s="43"/>
      <c r="V32" s="43"/>
      <c r="W32" s="43"/>
      <c r="X32" s="43"/>
      <c r="Y32" s="65"/>
      <c r="Z32" s="60"/>
      <c r="AA32" s="60"/>
      <c r="AB32" s="60"/>
      <c r="AC32" s="190">
        <f t="shared" si="2"/>
        <v>80</v>
      </c>
      <c r="AD32" s="191">
        <f t="shared" si="3"/>
        <v>80</v>
      </c>
      <c r="AE32" s="192">
        <f t="shared" si="4"/>
        <v>0</v>
      </c>
      <c r="AF32" s="192"/>
      <c r="AG32" s="192"/>
      <c r="AH32" s="192"/>
      <c r="AI32" s="192"/>
      <c r="AJ32" s="193"/>
      <c r="AK32" s="193"/>
      <c r="AL32" s="194">
        <f t="shared" si="5"/>
        <v>0</v>
      </c>
      <c r="AN32" s="195">
        <v>70</v>
      </c>
      <c r="AO32" s="196">
        <f t="shared" si="6"/>
        <v>-10</v>
      </c>
      <c r="AQ32" s="196">
        <f t="shared" si="7"/>
        <v>80</v>
      </c>
      <c r="AR32" s="196">
        <f t="shared" si="8"/>
        <v>0</v>
      </c>
    </row>
    <row r="33" spans="1:244" s="195" customFormat="1" ht="15.75" x14ac:dyDescent="0.25">
      <c r="A33" s="173" t="s">
        <v>122</v>
      </c>
      <c r="B33" s="13" t="s">
        <v>40</v>
      </c>
      <c r="C33" s="120"/>
      <c r="D33" s="120" t="s">
        <v>34</v>
      </c>
      <c r="E33" s="47"/>
      <c r="F33" s="47"/>
      <c r="G33" s="120"/>
      <c r="H33" s="120"/>
      <c r="I33" s="81">
        <f t="shared" si="9"/>
        <v>36</v>
      </c>
      <c r="J33" s="14"/>
      <c r="K33" s="67">
        <f t="shared" si="10"/>
        <v>36</v>
      </c>
      <c r="L33" s="40">
        <v>36</v>
      </c>
      <c r="M33" s="48"/>
      <c r="N33" s="188"/>
      <c r="O33" s="42"/>
      <c r="P33" s="173"/>
      <c r="Q33" s="117"/>
      <c r="R33" s="117"/>
      <c r="S33" s="69">
        <v>36</v>
      </c>
      <c r="T33" s="69"/>
      <c r="U33" s="43"/>
      <c r="V33" s="43"/>
      <c r="W33" s="43"/>
      <c r="X33" s="43"/>
      <c r="Y33" s="65"/>
      <c r="Z33" s="60"/>
      <c r="AA33" s="60"/>
      <c r="AB33" s="60"/>
      <c r="AC33" s="190">
        <f t="shared" si="2"/>
        <v>36</v>
      </c>
      <c r="AD33" s="191">
        <f t="shared" si="3"/>
        <v>36</v>
      </c>
      <c r="AE33" s="192">
        <f t="shared" si="4"/>
        <v>0</v>
      </c>
      <c r="AF33" s="192"/>
      <c r="AG33" s="192"/>
      <c r="AH33" s="192"/>
      <c r="AI33" s="192"/>
      <c r="AJ33" s="193"/>
      <c r="AK33" s="193"/>
      <c r="AL33" s="194">
        <f t="shared" si="5"/>
        <v>0</v>
      </c>
      <c r="AN33" s="195">
        <v>48</v>
      </c>
      <c r="AO33" s="196">
        <f t="shared" si="6"/>
        <v>12</v>
      </c>
      <c r="AQ33" s="196">
        <f t="shared" si="7"/>
        <v>36</v>
      </c>
      <c r="AR33" s="196">
        <f t="shared" si="8"/>
        <v>0</v>
      </c>
    </row>
    <row r="34" spans="1:244" s="195" customFormat="1" ht="15.75" x14ac:dyDescent="0.25">
      <c r="A34" s="173"/>
      <c r="B34" s="13" t="s">
        <v>43</v>
      </c>
      <c r="C34" s="121"/>
      <c r="D34" s="121"/>
      <c r="E34" s="82" t="s">
        <v>34</v>
      </c>
      <c r="F34" s="82"/>
      <c r="G34" s="121"/>
      <c r="H34" s="121"/>
      <c r="I34" s="81">
        <f t="shared" si="9"/>
        <v>48</v>
      </c>
      <c r="J34" s="14">
        <v>12</v>
      </c>
      <c r="K34" s="67">
        <f t="shared" si="10"/>
        <v>36</v>
      </c>
      <c r="L34" s="40"/>
      <c r="M34" s="48"/>
      <c r="N34" s="188"/>
      <c r="O34" s="42">
        <v>24</v>
      </c>
      <c r="P34" s="173">
        <v>12</v>
      </c>
      <c r="Q34" s="117"/>
      <c r="R34" s="117"/>
      <c r="S34" s="69"/>
      <c r="T34" s="69"/>
      <c r="U34" s="43">
        <v>36</v>
      </c>
      <c r="V34" s="43">
        <v>12</v>
      </c>
      <c r="W34" s="43"/>
      <c r="X34" s="43"/>
      <c r="Y34" s="65"/>
      <c r="Z34" s="60"/>
      <c r="AA34" s="60"/>
      <c r="AB34" s="60"/>
      <c r="AC34" s="190">
        <f t="shared" si="2"/>
        <v>48</v>
      </c>
      <c r="AD34" s="191"/>
      <c r="AE34" s="192"/>
      <c r="AF34" s="192"/>
      <c r="AG34" s="192"/>
      <c r="AH34" s="192"/>
      <c r="AI34" s="192"/>
      <c r="AJ34" s="193"/>
      <c r="AK34" s="193"/>
      <c r="AL34" s="194">
        <f t="shared" si="5"/>
        <v>0</v>
      </c>
      <c r="AO34" s="196"/>
      <c r="AQ34" s="196">
        <f t="shared" si="7"/>
        <v>48</v>
      </c>
      <c r="AR34" s="196">
        <f t="shared" si="8"/>
        <v>0</v>
      </c>
    </row>
    <row r="35" spans="1:244" ht="31.5" x14ac:dyDescent="0.25">
      <c r="A35" s="114" t="s">
        <v>113</v>
      </c>
      <c r="B35" s="72" t="s">
        <v>79</v>
      </c>
      <c r="C35" s="64"/>
      <c r="D35" s="73"/>
      <c r="E35" s="73"/>
      <c r="F35" s="73"/>
      <c r="G35" s="73"/>
      <c r="H35" s="77"/>
      <c r="I35" s="76">
        <f>SUM(I36:I38)</f>
        <v>644</v>
      </c>
      <c r="J35" s="76">
        <f t="shared" ref="J35:P35" si="11">SUM(J36:J38)</f>
        <v>0</v>
      </c>
      <c r="K35" s="76">
        <f t="shared" si="11"/>
        <v>644</v>
      </c>
      <c r="L35" s="76">
        <f t="shared" si="11"/>
        <v>318</v>
      </c>
      <c r="M35" s="76">
        <f t="shared" si="11"/>
        <v>310</v>
      </c>
      <c r="N35" s="76">
        <f t="shared" si="11"/>
        <v>0</v>
      </c>
      <c r="O35" s="76">
        <f t="shared" si="11"/>
        <v>2</v>
      </c>
      <c r="P35" s="76">
        <f t="shared" si="11"/>
        <v>6</v>
      </c>
      <c r="Q35" s="60"/>
      <c r="R35" s="60"/>
      <c r="S35" s="62"/>
      <c r="T35" s="62"/>
      <c r="U35" s="65"/>
      <c r="V35" s="65"/>
      <c r="W35" s="65"/>
      <c r="X35" s="65"/>
      <c r="Y35" s="65"/>
      <c r="Z35" s="60"/>
      <c r="AA35" s="60"/>
      <c r="AB35" s="60"/>
      <c r="AC35" s="10">
        <f t="shared" ref="AC35:AC45" si="12">SUM(Q35:AB35)</f>
        <v>0</v>
      </c>
      <c r="AD35" s="25">
        <f>K35+J35</f>
        <v>644</v>
      </c>
      <c r="AE35" s="24" t="str">
        <f t="shared" si="4"/>
        <v>ОШИБКА</v>
      </c>
      <c r="AF35" s="24"/>
      <c r="AG35" s="24"/>
      <c r="AH35" s="24"/>
      <c r="AI35" s="24"/>
      <c r="AJ35" s="33"/>
      <c r="AK35" s="33"/>
      <c r="AL35" s="11">
        <f t="shared" si="5"/>
        <v>644</v>
      </c>
      <c r="AM35" s="33"/>
      <c r="AN35" s="33"/>
      <c r="AO35" s="145"/>
      <c r="AP35" s="33"/>
      <c r="AQ35" s="145">
        <f t="shared" si="7"/>
        <v>0</v>
      </c>
      <c r="AR35" s="145">
        <f t="shared" si="8"/>
        <v>644</v>
      </c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</row>
    <row r="36" spans="1:244" s="195" customFormat="1" ht="15.75" x14ac:dyDescent="0.25">
      <c r="A36" s="173" t="s">
        <v>123</v>
      </c>
      <c r="B36" s="13" t="s">
        <v>42</v>
      </c>
      <c r="C36" s="119"/>
      <c r="D36" s="119"/>
      <c r="E36" s="45"/>
      <c r="F36" s="45" t="s">
        <v>32</v>
      </c>
      <c r="G36" s="119"/>
      <c r="H36" s="119"/>
      <c r="I36" s="68">
        <v>304</v>
      </c>
      <c r="J36" s="14"/>
      <c r="K36" s="68">
        <v>304</v>
      </c>
      <c r="L36" s="49">
        <v>80</v>
      </c>
      <c r="M36" s="48">
        <v>216</v>
      </c>
      <c r="N36" s="188"/>
      <c r="O36" s="173">
        <v>2</v>
      </c>
      <c r="P36" s="173">
        <v>6</v>
      </c>
      <c r="Q36" s="117">
        <v>78</v>
      </c>
      <c r="R36" s="117"/>
      <c r="S36" s="69">
        <v>124</v>
      </c>
      <c r="T36" s="69"/>
      <c r="U36" s="43">
        <v>40</v>
      </c>
      <c r="V36" s="43"/>
      <c r="W36" s="43">
        <v>62</v>
      </c>
      <c r="X36" s="43"/>
      <c r="Y36" s="65"/>
      <c r="Z36" s="60"/>
      <c r="AA36" s="60"/>
      <c r="AB36" s="60"/>
      <c r="AC36" s="190">
        <f t="shared" si="12"/>
        <v>304</v>
      </c>
      <c r="AD36" s="191">
        <f>K36+J36</f>
        <v>304</v>
      </c>
      <c r="AE36" s="192">
        <f t="shared" si="4"/>
        <v>0</v>
      </c>
      <c r="AF36" s="192"/>
      <c r="AG36" s="192"/>
      <c r="AH36" s="192"/>
      <c r="AI36" s="192"/>
      <c r="AL36" s="194">
        <f t="shared" si="5"/>
        <v>0</v>
      </c>
      <c r="AN36" s="195">
        <v>218</v>
      </c>
      <c r="AO36" s="196">
        <f t="shared" si="6"/>
        <v>-86</v>
      </c>
      <c r="AQ36" s="196">
        <f t="shared" si="7"/>
        <v>304</v>
      </c>
      <c r="AR36" s="196">
        <f t="shared" si="8"/>
        <v>0</v>
      </c>
    </row>
    <row r="37" spans="1:244" s="195" customFormat="1" ht="15.75" x14ac:dyDescent="0.25">
      <c r="A37" s="173" t="s">
        <v>124</v>
      </c>
      <c r="B37" s="13" t="s">
        <v>74</v>
      </c>
      <c r="C37" s="119"/>
      <c r="D37" s="119" t="s">
        <v>34</v>
      </c>
      <c r="E37" s="45"/>
      <c r="F37" s="45" t="s">
        <v>32</v>
      </c>
      <c r="G37" s="119"/>
      <c r="H37" s="119"/>
      <c r="I37" s="68">
        <v>262</v>
      </c>
      <c r="J37" s="14"/>
      <c r="K37" s="68">
        <v>262</v>
      </c>
      <c r="L37" s="49">
        <v>160</v>
      </c>
      <c r="M37" s="48">
        <v>94</v>
      </c>
      <c r="N37" s="188"/>
      <c r="O37" s="173"/>
      <c r="P37" s="173"/>
      <c r="Q37" s="117">
        <v>50</v>
      </c>
      <c r="R37" s="117"/>
      <c r="S37" s="69">
        <v>84</v>
      </c>
      <c r="T37" s="69"/>
      <c r="U37" s="43">
        <v>66</v>
      </c>
      <c r="V37" s="43"/>
      <c r="W37" s="43">
        <v>62</v>
      </c>
      <c r="X37" s="43"/>
      <c r="Y37" s="65"/>
      <c r="Z37" s="60"/>
      <c r="AA37" s="60"/>
      <c r="AB37" s="60"/>
      <c r="AC37" s="190">
        <f t="shared" si="12"/>
        <v>262</v>
      </c>
      <c r="AD37" s="191">
        <f>K37+J37</f>
        <v>262</v>
      </c>
      <c r="AE37" s="192">
        <f t="shared" si="4"/>
        <v>0</v>
      </c>
      <c r="AF37" s="192"/>
      <c r="AG37" s="192"/>
      <c r="AH37" s="192"/>
      <c r="AI37" s="192"/>
      <c r="AL37" s="194">
        <f t="shared" si="5"/>
        <v>0</v>
      </c>
      <c r="AN37" s="195">
        <v>262</v>
      </c>
      <c r="AO37" s="196">
        <f t="shared" si="6"/>
        <v>0</v>
      </c>
      <c r="AQ37" s="196">
        <f t="shared" si="7"/>
        <v>262</v>
      </c>
      <c r="AR37" s="196">
        <f t="shared" si="8"/>
        <v>0</v>
      </c>
    </row>
    <row r="38" spans="1:244" s="195" customFormat="1" ht="15.75" x14ac:dyDescent="0.25">
      <c r="A38" s="173" t="s">
        <v>125</v>
      </c>
      <c r="B38" s="13" t="s">
        <v>41</v>
      </c>
      <c r="C38" s="122"/>
      <c r="D38" s="119" t="s">
        <v>34</v>
      </c>
      <c r="E38" s="45"/>
      <c r="F38" s="84"/>
      <c r="G38" s="122"/>
      <c r="H38" s="122"/>
      <c r="I38" s="68">
        <f t="shared" ref="I38" si="13">K38+J38</f>
        <v>78</v>
      </c>
      <c r="J38" s="14"/>
      <c r="K38" s="68">
        <f t="shared" ref="K38" si="14">SUM(L38:P38)</f>
        <v>78</v>
      </c>
      <c r="L38" s="49">
        <v>78</v>
      </c>
      <c r="M38" s="48"/>
      <c r="N38" s="188"/>
      <c r="O38" s="173"/>
      <c r="P38" s="173"/>
      <c r="Q38" s="117">
        <v>30</v>
      </c>
      <c r="R38" s="117"/>
      <c r="S38" s="69">
        <v>48</v>
      </c>
      <c r="T38" s="69"/>
      <c r="U38" s="43"/>
      <c r="V38" s="43"/>
      <c r="W38" s="43"/>
      <c r="X38" s="43"/>
      <c r="Y38" s="65"/>
      <c r="Z38" s="60"/>
      <c r="AA38" s="60"/>
      <c r="AB38" s="60"/>
      <c r="AC38" s="190">
        <f t="shared" si="12"/>
        <v>78</v>
      </c>
      <c r="AD38" s="191"/>
      <c r="AE38" s="192"/>
      <c r="AF38" s="192"/>
      <c r="AG38" s="192"/>
      <c r="AH38" s="192"/>
      <c r="AI38" s="192"/>
      <c r="AL38" s="194">
        <f t="shared" si="5"/>
        <v>0</v>
      </c>
      <c r="AN38" s="195">
        <v>150</v>
      </c>
      <c r="AO38" s="196">
        <f t="shared" si="6"/>
        <v>72</v>
      </c>
      <c r="AQ38" s="196">
        <f t="shared" si="7"/>
        <v>78</v>
      </c>
      <c r="AR38" s="196">
        <f t="shared" si="8"/>
        <v>0</v>
      </c>
    </row>
    <row r="39" spans="1:244" ht="31.5" x14ac:dyDescent="0.25">
      <c r="A39" s="114" t="s">
        <v>113</v>
      </c>
      <c r="B39" s="72" t="s">
        <v>80</v>
      </c>
      <c r="C39" s="64"/>
      <c r="D39" s="73"/>
      <c r="E39" s="73"/>
      <c r="F39" s="73"/>
      <c r="G39" s="73"/>
      <c r="H39" s="77"/>
      <c r="I39" s="83">
        <f>SUM(I40)</f>
        <v>120</v>
      </c>
      <c r="J39" s="83">
        <f t="shared" ref="J39:P39" si="15">SUM(J40)</f>
        <v>0</v>
      </c>
      <c r="K39" s="83">
        <f t="shared" si="15"/>
        <v>120</v>
      </c>
      <c r="L39" s="83">
        <f t="shared" si="15"/>
        <v>80</v>
      </c>
      <c r="M39" s="83">
        <f t="shared" si="15"/>
        <v>40</v>
      </c>
      <c r="N39" s="83">
        <f t="shared" si="15"/>
        <v>0</v>
      </c>
      <c r="O39" s="83">
        <f t="shared" si="15"/>
        <v>0</v>
      </c>
      <c r="P39" s="83">
        <f t="shared" si="15"/>
        <v>0</v>
      </c>
      <c r="Q39" s="63"/>
      <c r="R39" s="63"/>
      <c r="S39" s="63"/>
      <c r="T39" s="63"/>
      <c r="U39" s="65"/>
      <c r="V39" s="65"/>
      <c r="W39" s="65"/>
      <c r="X39" s="65"/>
      <c r="Y39" s="65"/>
      <c r="Z39" s="60"/>
      <c r="AA39" s="60"/>
      <c r="AB39" s="60"/>
      <c r="AC39" s="10">
        <f t="shared" si="12"/>
        <v>0</v>
      </c>
      <c r="AD39" s="25">
        <f t="shared" ref="AD39:AD45" si="16">K39+J39</f>
        <v>120</v>
      </c>
      <c r="AE39" s="24" t="str">
        <f t="shared" ref="AE39:AE40" si="17">IF(AC39=AD39,0,"ОШИБКА")</f>
        <v>ОШИБКА</v>
      </c>
      <c r="AF39" s="24"/>
      <c r="AG39" s="24"/>
      <c r="AH39" s="24"/>
      <c r="AI39" s="24"/>
      <c r="AJ39" s="33"/>
      <c r="AK39" s="33"/>
      <c r="AL39" s="11">
        <f t="shared" si="5"/>
        <v>120</v>
      </c>
      <c r="AM39" s="33"/>
      <c r="AN39" s="33"/>
      <c r="AO39" s="145"/>
      <c r="AP39" s="33"/>
      <c r="AQ39" s="145"/>
      <c r="AR39" s="145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</row>
    <row r="40" spans="1:244" s="195" customFormat="1" ht="31.5" x14ac:dyDescent="0.25">
      <c r="A40" s="173" t="s">
        <v>127</v>
      </c>
      <c r="B40" s="13" t="s">
        <v>100</v>
      </c>
      <c r="C40" s="119"/>
      <c r="D40" s="119" t="s">
        <v>34</v>
      </c>
      <c r="E40" s="45" t="s">
        <v>34</v>
      </c>
      <c r="F40" s="45"/>
      <c r="G40" s="119"/>
      <c r="H40" s="119"/>
      <c r="I40" s="68">
        <f>J40+K40</f>
        <v>120</v>
      </c>
      <c r="J40" s="14"/>
      <c r="K40" s="117">
        <f>SUM(L40:P40)</f>
        <v>120</v>
      </c>
      <c r="L40" s="48">
        <v>80</v>
      </c>
      <c r="M40" s="48">
        <v>40</v>
      </c>
      <c r="N40" s="188"/>
      <c r="O40" s="173"/>
      <c r="P40" s="173"/>
      <c r="Q40" s="117">
        <v>34</v>
      </c>
      <c r="R40" s="117"/>
      <c r="S40" s="117">
        <v>66</v>
      </c>
      <c r="T40" s="117"/>
      <c r="U40" s="43">
        <v>20</v>
      </c>
      <c r="V40" s="43"/>
      <c r="W40" s="43"/>
      <c r="X40" s="43"/>
      <c r="Y40" s="65"/>
      <c r="Z40" s="60"/>
      <c r="AA40" s="60"/>
      <c r="AB40" s="60"/>
      <c r="AC40" s="190">
        <f t="shared" si="12"/>
        <v>120</v>
      </c>
      <c r="AD40" s="191">
        <f t="shared" si="16"/>
        <v>120</v>
      </c>
      <c r="AE40" s="192">
        <f t="shared" si="17"/>
        <v>0</v>
      </c>
      <c r="AF40" s="192"/>
      <c r="AG40" s="192"/>
      <c r="AH40" s="192"/>
      <c r="AI40" s="192"/>
      <c r="AL40" s="194">
        <f t="shared" si="5"/>
        <v>0</v>
      </c>
      <c r="AN40" s="195">
        <v>116</v>
      </c>
      <c r="AO40" s="196">
        <f t="shared" si="6"/>
        <v>-4</v>
      </c>
      <c r="AQ40" s="196">
        <f t="shared" si="7"/>
        <v>120</v>
      </c>
      <c r="AR40" s="196">
        <f t="shared" si="8"/>
        <v>0</v>
      </c>
    </row>
    <row r="41" spans="1:244" s="12" customFormat="1" ht="15.75" x14ac:dyDescent="0.25">
      <c r="A41" s="114" t="s">
        <v>111</v>
      </c>
      <c r="B41" s="58" t="s">
        <v>112</v>
      </c>
      <c r="C41" s="64"/>
      <c r="D41" s="73"/>
      <c r="E41" s="73"/>
      <c r="F41" s="73"/>
      <c r="G41" s="73"/>
      <c r="H41" s="73"/>
      <c r="I41" s="62">
        <f t="shared" ref="I41:P41" si="18">SUM(I42:I45)</f>
        <v>254</v>
      </c>
      <c r="J41" s="62">
        <f t="shared" si="18"/>
        <v>16</v>
      </c>
      <c r="K41" s="62">
        <f t="shared" si="18"/>
        <v>238</v>
      </c>
      <c r="L41" s="62">
        <f t="shared" si="18"/>
        <v>44</v>
      </c>
      <c r="M41" s="62">
        <f t="shared" si="18"/>
        <v>178</v>
      </c>
      <c r="N41" s="62">
        <f t="shared" si="18"/>
        <v>0</v>
      </c>
      <c r="O41" s="62">
        <f t="shared" si="18"/>
        <v>4</v>
      </c>
      <c r="P41" s="62">
        <f t="shared" si="18"/>
        <v>12</v>
      </c>
      <c r="Q41" s="114"/>
      <c r="R41" s="114"/>
      <c r="S41" s="114"/>
      <c r="T41" s="114"/>
      <c r="U41" s="115"/>
      <c r="V41" s="115"/>
      <c r="W41" s="115"/>
      <c r="X41" s="115"/>
      <c r="Y41" s="115"/>
      <c r="Z41" s="114"/>
      <c r="AA41" s="114"/>
      <c r="AB41" s="114"/>
      <c r="AC41" s="10">
        <f t="shared" si="12"/>
        <v>0</v>
      </c>
      <c r="AD41" s="25">
        <f t="shared" si="16"/>
        <v>254</v>
      </c>
      <c r="AE41" s="24" t="str">
        <f t="shared" ref="AE41:AE45" si="19">IF(AC41=AD41,0,"ОШИБКА")</f>
        <v>ОШИБКА</v>
      </c>
      <c r="AF41" s="9"/>
      <c r="AG41" s="9"/>
      <c r="AH41" s="9"/>
      <c r="AI41" s="9"/>
      <c r="AL41" s="11">
        <f t="shared" si="5"/>
        <v>254</v>
      </c>
    </row>
    <row r="42" spans="1:244" ht="15.75" x14ac:dyDescent="0.25">
      <c r="A42" s="140" t="s">
        <v>46</v>
      </c>
      <c r="B42" s="110" t="s">
        <v>95</v>
      </c>
      <c r="C42" s="117"/>
      <c r="D42" s="117"/>
      <c r="E42" s="48" t="s">
        <v>32</v>
      </c>
      <c r="F42" s="48"/>
      <c r="G42" s="117"/>
      <c r="H42" s="117"/>
      <c r="I42" s="68">
        <f>J42+K42</f>
        <v>72</v>
      </c>
      <c r="J42" s="49">
        <v>6</v>
      </c>
      <c r="K42" s="68">
        <f>SUM(L42:P42)</f>
        <v>66</v>
      </c>
      <c r="L42" s="44">
        <v>10</v>
      </c>
      <c r="M42" s="48">
        <v>48</v>
      </c>
      <c r="N42" s="140"/>
      <c r="O42" s="140">
        <v>2</v>
      </c>
      <c r="P42" s="140">
        <v>6</v>
      </c>
      <c r="Q42" s="115"/>
      <c r="R42" s="115"/>
      <c r="S42" s="189"/>
      <c r="T42" s="115"/>
      <c r="U42" s="160">
        <v>36</v>
      </c>
      <c r="V42" s="160">
        <v>2</v>
      </c>
      <c r="W42" s="160">
        <v>30</v>
      </c>
      <c r="X42" s="160">
        <v>4</v>
      </c>
      <c r="Y42" s="115"/>
      <c r="Z42" s="115"/>
      <c r="AA42" s="115"/>
      <c r="AB42" s="115"/>
      <c r="AC42" s="10">
        <f t="shared" si="12"/>
        <v>72</v>
      </c>
      <c r="AD42" s="25">
        <f t="shared" si="16"/>
        <v>72</v>
      </c>
      <c r="AE42" s="24">
        <f t="shared" si="19"/>
        <v>0</v>
      </c>
      <c r="AF42" s="24"/>
      <c r="AG42" s="24"/>
      <c r="AH42" s="24"/>
      <c r="AI42" s="24"/>
      <c r="AJ42" s="33"/>
      <c r="AK42" s="33"/>
      <c r="AL42" s="11">
        <f t="shared" si="5"/>
        <v>0</v>
      </c>
      <c r="AM42" s="33"/>
      <c r="AN42" s="145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</row>
    <row r="43" spans="1:244" ht="15.75" x14ac:dyDescent="0.25">
      <c r="A43" s="140" t="s">
        <v>47</v>
      </c>
      <c r="B43" s="113" t="s">
        <v>96</v>
      </c>
      <c r="C43" s="117"/>
      <c r="D43" s="117"/>
      <c r="E43" s="48"/>
      <c r="F43" s="48" t="s">
        <v>32</v>
      </c>
      <c r="G43" s="117"/>
      <c r="H43" s="117"/>
      <c r="I43" s="68">
        <f t="shared" ref="I43:I45" si="20">J43+K43</f>
        <v>58</v>
      </c>
      <c r="J43" s="49">
        <v>4</v>
      </c>
      <c r="K43" s="68">
        <f t="shared" ref="K43:K45" si="21">SUM(L43:P43)</f>
        <v>54</v>
      </c>
      <c r="L43" s="44">
        <v>20</v>
      </c>
      <c r="M43" s="48">
        <v>26</v>
      </c>
      <c r="N43" s="140"/>
      <c r="O43" s="140">
        <v>2</v>
      </c>
      <c r="P43" s="140">
        <v>6</v>
      </c>
      <c r="Q43" s="118"/>
      <c r="R43" s="115"/>
      <c r="S43" s="115"/>
      <c r="T43" s="115"/>
      <c r="U43" s="160"/>
      <c r="V43" s="160"/>
      <c r="W43" s="160">
        <v>54</v>
      </c>
      <c r="X43" s="160">
        <v>4</v>
      </c>
      <c r="Y43" s="115"/>
      <c r="Z43" s="115"/>
      <c r="AA43" s="115"/>
      <c r="AB43" s="115"/>
      <c r="AC43" s="10">
        <f t="shared" si="12"/>
        <v>58</v>
      </c>
      <c r="AD43" s="25">
        <f t="shared" si="16"/>
        <v>58</v>
      </c>
      <c r="AE43" s="24">
        <f t="shared" si="19"/>
        <v>0</v>
      </c>
      <c r="AF43" s="24"/>
      <c r="AG43" s="24"/>
      <c r="AH43" s="24"/>
      <c r="AI43" s="24"/>
      <c r="AJ43" s="33"/>
      <c r="AK43" s="33"/>
      <c r="AL43" s="11">
        <f t="shared" si="5"/>
        <v>0</v>
      </c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</row>
    <row r="44" spans="1:244" ht="15.75" x14ac:dyDescent="0.25">
      <c r="A44" s="140" t="s">
        <v>48</v>
      </c>
      <c r="B44" s="113" t="s">
        <v>97</v>
      </c>
      <c r="C44" s="117"/>
      <c r="D44" s="117"/>
      <c r="E44" s="48"/>
      <c r="F44" s="48" t="s">
        <v>34</v>
      </c>
      <c r="G44" s="117"/>
      <c r="H44" s="117"/>
      <c r="I44" s="68">
        <f t="shared" si="20"/>
        <v>36</v>
      </c>
      <c r="J44" s="49">
        <v>0</v>
      </c>
      <c r="K44" s="68">
        <f t="shared" si="21"/>
        <v>36</v>
      </c>
      <c r="L44" s="44">
        <v>10</v>
      </c>
      <c r="M44" s="48">
        <v>26</v>
      </c>
      <c r="N44" s="140"/>
      <c r="O44" s="140"/>
      <c r="P44" s="140"/>
      <c r="Q44" s="115"/>
      <c r="R44" s="115"/>
      <c r="S44" s="115"/>
      <c r="T44" s="115"/>
      <c r="U44" s="160"/>
      <c r="V44" s="160"/>
      <c r="W44" s="160">
        <v>36</v>
      </c>
      <c r="X44" s="160"/>
      <c r="Y44" s="115"/>
      <c r="Z44" s="115"/>
      <c r="AA44" s="115"/>
      <c r="AB44" s="115"/>
      <c r="AC44" s="10">
        <f t="shared" si="12"/>
        <v>36</v>
      </c>
      <c r="AD44" s="25">
        <f t="shared" si="16"/>
        <v>36</v>
      </c>
      <c r="AE44" s="24">
        <f t="shared" si="19"/>
        <v>0</v>
      </c>
      <c r="AF44" s="24"/>
      <c r="AG44" s="24"/>
      <c r="AH44" s="24"/>
      <c r="AI44" s="24"/>
      <c r="AJ44" s="33"/>
      <c r="AK44" s="33"/>
      <c r="AL44" s="11">
        <f t="shared" si="5"/>
        <v>0</v>
      </c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</row>
    <row r="45" spans="1:244" ht="15.75" x14ac:dyDescent="0.25">
      <c r="A45" s="140" t="s">
        <v>49</v>
      </c>
      <c r="B45" s="113" t="s">
        <v>38</v>
      </c>
      <c r="C45" s="117"/>
      <c r="D45" s="117"/>
      <c r="E45" s="48"/>
      <c r="F45" s="48" t="s">
        <v>99</v>
      </c>
      <c r="G45" s="117" t="s">
        <v>34</v>
      </c>
      <c r="H45" s="117"/>
      <c r="I45" s="68">
        <f t="shared" si="20"/>
        <v>88</v>
      </c>
      <c r="J45" s="49">
        <v>6</v>
      </c>
      <c r="K45" s="68">
        <f t="shared" si="21"/>
        <v>82</v>
      </c>
      <c r="L45" s="44">
        <v>4</v>
      </c>
      <c r="M45" s="48">
        <v>78</v>
      </c>
      <c r="N45" s="140"/>
      <c r="O45" s="140"/>
      <c r="P45" s="140"/>
      <c r="Q45" s="115"/>
      <c r="R45" s="115"/>
      <c r="S45" s="115"/>
      <c r="T45" s="115"/>
      <c r="U45" s="160"/>
      <c r="V45" s="160"/>
      <c r="W45" s="160">
        <v>48</v>
      </c>
      <c r="X45" s="160"/>
      <c r="Y45" s="115">
        <v>34</v>
      </c>
      <c r="Z45" s="115">
        <v>6</v>
      </c>
      <c r="AA45" s="115"/>
      <c r="AB45" s="115"/>
      <c r="AC45" s="10">
        <f t="shared" si="12"/>
        <v>88</v>
      </c>
      <c r="AD45" s="25">
        <f t="shared" si="16"/>
        <v>88</v>
      </c>
      <c r="AE45" s="24">
        <f t="shared" si="19"/>
        <v>0</v>
      </c>
      <c r="AF45" s="24"/>
      <c r="AG45" s="24"/>
      <c r="AH45" s="24"/>
      <c r="AI45" s="24"/>
      <c r="AJ45" s="33"/>
      <c r="AK45" s="33"/>
      <c r="AL45" s="186">
        <f t="shared" si="5"/>
        <v>0</v>
      </c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</row>
    <row r="46" spans="1:244" ht="15.75" x14ac:dyDescent="0.25">
      <c r="A46" s="114" t="s">
        <v>45</v>
      </c>
      <c r="B46" s="85" t="s">
        <v>51</v>
      </c>
      <c r="C46" s="78"/>
      <c r="D46" s="79"/>
      <c r="E46" s="79"/>
      <c r="F46" s="79"/>
      <c r="G46" s="79"/>
      <c r="H46" s="80"/>
      <c r="I46" s="86">
        <f t="shared" ref="I46:P46" si="22">I47+I52+I57+I62</f>
        <v>1932</v>
      </c>
      <c r="J46" s="86">
        <f t="shared" si="22"/>
        <v>16</v>
      </c>
      <c r="K46" s="86">
        <f t="shared" si="22"/>
        <v>548</v>
      </c>
      <c r="L46" s="86">
        <f t="shared" si="22"/>
        <v>164</v>
      </c>
      <c r="M46" s="86">
        <f t="shared" si="22"/>
        <v>312</v>
      </c>
      <c r="N46" s="86">
        <f t="shared" si="22"/>
        <v>1368</v>
      </c>
      <c r="O46" s="86">
        <f t="shared" si="22"/>
        <v>18</v>
      </c>
      <c r="P46" s="86">
        <f t="shared" si="22"/>
        <v>54</v>
      </c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0">
        <f t="shared" ref="AC46:AC61" si="23">SUM(Q46:AB46)</f>
        <v>0</v>
      </c>
      <c r="AD46" s="25">
        <f t="shared" ref="AD46:AD61" si="24">K46+J46</f>
        <v>564</v>
      </c>
      <c r="AE46" s="24" t="str">
        <f t="shared" ref="AE46:AE69" si="25">IF(AC46=AD46,0,"ОШИБКА")</f>
        <v>ОШИБКА</v>
      </c>
      <c r="AF46" s="24"/>
      <c r="AG46" s="24"/>
      <c r="AH46" s="24"/>
      <c r="AI46" s="24"/>
      <c r="AL46" s="11">
        <f t="shared" si="5"/>
        <v>1932</v>
      </c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</row>
    <row r="47" spans="1:244" ht="78.75" x14ac:dyDescent="0.25">
      <c r="A47" s="114" t="s">
        <v>52</v>
      </c>
      <c r="B47" s="112" t="s">
        <v>139</v>
      </c>
      <c r="C47" s="100"/>
      <c r="D47" s="101"/>
      <c r="E47" s="101"/>
      <c r="F47" s="101"/>
      <c r="G47" s="101"/>
      <c r="H47" s="83"/>
      <c r="I47" s="87">
        <f>SUM(I48:I51)</f>
        <v>356</v>
      </c>
      <c r="J47" s="87">
        <f t="shared" ref="J47:P47" si="26">SUM(J48:J51)</f>
        <v>4</v>
      </c>
      <c r="K47" s="87">
        <f t="shared" si="26"/>
        <v>136</v>
      </c>
      <c r="L47" s="87">
        <f t="shared" si="26"/>
        <v>20</v>
      </c>
      <c r="M47" s="87">
        <f t="shared" si="26"/>
        <v>92</v>
      </c>
      <c r="N47" s="87">
        <f t="shared" si="26"/>
        <v>216</v>
      </c>
      <c r="O47" s="87">
        <f t="shared" si="26"/>
        <v>6</v>
      </c>
      <c r="P47" s="87">
        <f t="shared" si="26"/>
        <v>18</v>
      </c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0">
        <f t="shared" si="23"/>
        <v>0</v>
      </c>
      <c r="AD47" s="25">
        <f t="shared" si="24"/>
        <v>140</v>
      </c>
      <c r="AE47" s="24" t="str">
        <f t="shared" si="25"/>
        <v>ОШИБКА</v>
      </c>
      <c r="AF47" s="24"/>
      <c r="AG47" s="24"/>
      <c r="AH47" s="24"/>
      <c r="AI47" s="24"/>
      <c r="AL47" s="11">
        <f t="shared" si="5"/>
        <v>356</v>
      </c>
      <c r="AM47" s="33"/>
      <c r="AN47" s="33"/>
      <c r="AO47" s="33"/>
      <c r="AP47" s="33"/>
      <c r="AQ47" s="145">
        <f>L29-54</f>
        <v>232</v>
      </c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</row>
    <row r="48" spans="1:244" s="3" customFormat="1" ht="47.25" x14ac:dyDescent="0.25">
      <c r="A48" s="140" t="s">
        <v>53</v>
      </c>
      <c r="B48" s="111" t="s">
        <v>140</v>
      </c>
      <c r="C48" s="124"/>
      <c r="D48" s="124"/>
      <c r="E48" s="88"/>
      <c r="F48" s="88" t="s">
        <v>32</v>
      </c>
      <c r="G48" s="124"/>
      <c r="H48" s="126"/>
      <c r="I48" s="68">
        <f>J48+K48</f>
        <v>124</v>
      </c>
      <c r="J48" s="49">
        <v>4</v>
      </c>
      <c r="K48" s="68">
        <f>SUM(L48:P48)</f>
        <v>120</v>
      </c>
      <c r="L48" s="146">
        <v>20</v>
      </c>
      <c r="M48" s="147">
        <v>92</v>
      </c>
      <c r="N48" s="140"/>
      <c r="O48" s="43">
        <v>2</v>
      </c>
      <c r="P48" s="140">
        <v>6</v>
      </c>
      <c r="Q48" s="118"/>
      <c r="R48" s="118"/>
      <c r="S48" s="118"/>
      <c r="T48" s="118"/>
      <c r="U48" s="14"/>
      <c r="V48" s="14"/>
      <c r="W48" s="14">
        <v>44</v>
      </c>
      <c r="X48" s="14">
        <v>4</v>
      </c>
      <c r="Y48" s="118">
        <v>76</v>
      </c>
      <c r="Z48" s="118"/>
      <c r="AA48" s="118"/>
      <c r="AB48" s="118"/>
      <c r="AC48" s="10">
        <f t="shared" si="23"/>
        <v>124</v>
      </c>
      <c r="AD48" s="25">
        <f t="shared" si="24"/>
        <v>124</v>
      </c>
      <c r="AE48" s="24">
        <f t="shared" si="25"/>
        <v>0</v>
      </c>
      <c r="AF48" s="26" t="e">
        <f>J48+K48+#REF!+O48+P48</f>
        <v>#REF!</v>
      </c>
      <c r="AG48" s="8"/>
      <c r="AH48" s="27">
        <f t="shared" ref="AH48:AH61" si="27">I48-J48</f>
        <v>120</v>
      </c>
      <c r="AI48" s="27" t="e">
        <f>S48+T48+U48+V48+W48+X48+Y48+Z48+AA48+AB48+#REF!+#REF!+#REF!+#REF!</f>
        <v>#REF!</v>
      </c>
      <c r="AL48" s="11">
        <f t="shared" si="5"/>
        <v>0</v>
      </c>
      <c r="AN48" s="107">
        <f>S48+U48-8</f>
        <v>-8</v>
      </c>
    </row>
    <row r="49" spans="1:244" ht="15.75" x14ac:dyDescent="0.25">
      <c r="A49" s="140" t="s">
        <v>44</v>
      </c>
      <c r="B49" s="110" t="s">
        <v>83</v>
      </c>
      <c r="C49" s="115"/>
      <c r="D49" s="115"/>
      <c r="E49" s="140"/>
      <c r="F49" s="140" t="s">
        <v>34</v>
      </c>
      <c r="G49" s="115"/>
      <c r="H49" s="115"/>
      <c r="I49" s="68">
        <f>N49</f>
        <v>108</v>
      </c>
      <c r="J49" s="49"/>
      <c r="K49" s="68"/>
      <c r="L49" s="44"/>
      <c r="M49" s="140"/>
      <c r="N49" s="140">
        <v>108</v>
      </c>
      <c r="O49" s="140"/>
      <c r="P49" s="140"/>
      <c r="Q49" s="115"/>
      <c r="R49" s="115"/>
      <c r="S49" s="115"/>
      <c r="T49" s="115"/>
      <c r="U49" s="160"/>
      <c r="V49" s="160"/>
      <c r="W49" s="160">
        <v>72</v>
      </c>
      <c r="X49" s="160"/>
      <c r="Y49" s="115">
        <v>36</v>
      </c>
      <c r="Z49" s="115"/>
      <c r="AA49" s="114"/>
      <c r="AB49" s="115"/>
      <c r="AC49" s="10">
        <f t="shared" si="23"/>
        <v>108</v>
      </c>
      <c r="AD49" s="25">
        <f t="shared" si="24"/>
        <v>0</v>
      </c>
      <c r="AE49" s="24" t="str">
        <f t="shared" si="25"/>
        <v>ОШИБКА</v>
      </c>
      <c r="AF49" s="24"/>
      <c r="AG49" s="24"/>
      <c r="AH49" s="27">
        <f t="shared" si="27"/>
        <v>108</v>
      </c>
      <c r="AI49" s="27" t="e">
        <f>S49+T49+U49+V49+W49+X49+Y49+Z49+AA49+AB49+#REF!+#REF!+#REF!+#REF!</f>
        <v>#REF!</v>
      </c>
      <c r="AL49" s="11">
        <f t="shared" si="5"/>
        <v>0</v>
      </c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</row>
    <row r="50" spans="1:244" ht="15.75" x14ac:dyDescent="0.25">
      <c r="A50" s="140" t="s">
        <v>54</v>
      </c>
      <c r="B50" s="110" t="s">
        <v>84</v>
      </c>
      <c r="C50" s="115"/>
      <c r="D50" s="115"/>
      <c r="E50" s="140"/>
      <c r="F50" s="140" t="s">
        <v>34</v>
      </c>
      <c r="G50" s="115"/>
      <c r="H50" s="115"/>
      <c r="I50" s="68">
        <f>N50</f>
        <v>108</v>
      </c>
      <c r="J50" s="49"/>
      <c r="K50" s="68"/>
      <c r="L50" s="44"/>
      <c r="M50" s="140"/>
      <c r="N50" s="140">
        <v>108</v>
      </c>
      <c r="O50" s="140"/>
      <c r="P50" s="140"/>
      <c r="Q50" s="115"/>
      <c r="R50" s="115"/>
      <c r="S50" s="115"/>
      <c r="T50" s="115"/>
      <c r="U50" s="160"/>
      <c r="V50" s="160"/>
      <c r="W50" s="160"/>
      <c r="X50" s="160"/>
      <c r="Y50" s="115">
        <v>108</v>
      </c>
      <c r="Z50" s="115"/>
      <c r="AA50" s="114"/>
      <c r="AB50" s="115"/>
      <c r="AC50" s="10">
        <f t="shared" si="23"/>
        <v>108</v>
      </c>
      <c r="AD50" s="25">
        <f t="shared" si="24"/>
        <v>0</v>
      </c>
      <c r="AE50" s="24" t="str">
        <f t="shared" si="25"/>
        <v>ОШИБКА</v>
      </c>
      <c r="AF50" s="24"/>
      <c r="AG50" s="24"/>
      <c r="AH50" s="27">
        <f t="shared" si="27"/>
        <v>108</v>
      </c>
      <c r="AI50" s="27" t="e">
        <f>S50+T50+U50+V50+W50+X50+Y50+Z50+AA50+AB50+#REF!+#REF!+#REF!+#REF!</f>
        <v>#REF!</v>
      </c>
      <c r="AL50" s="11">
        <f t="shared" si="5"/>
        <v>0</v>
      </c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</row>
    <row r="51" spans="1:244" ht="15.75" x14ac:dyDescent="0.25">
      <c r="A51" s="140"/>
      <c r="B51" s="110" t="s">
        <v>85</v>
      </c>
      <c r="C51" s="125"/>
      <c r="D51" s="125"/>
      <c r="E51" s="41"/>
      <c r="F51" s="41" t="s">
        <v>101</v>
      </c>
      <c r="G51" s="125"/>
      <c r="H51" s="123"/>
      <c r="I51" s="68">
        <f>O51+P51</f>
        <v>16</v>
      </c>
      <c r="J51" s="49"/>
      <c r="K51" s="115">
        <v>16</v>
      </c>
      <c r="L51" s="44"/>
      <c r="M51" s="140"/>
      <c r="N51" s="140"/>
      <c r="O51" s="140">
        <v>4</v>
      </c>
      <c r="P51" s="140">
        <v>12</v>
      </c>
      <c r="Q51" s="115"/>
      <c r="R51" s="115"/>
      <c r="S51" s="115"/>
      <c r="T51" s="115"/>
      <c r="U51" s="160"/>
      <c r="V51" s="160"/>
      <c r="W51" s="160"/>
      <c r="X51" s="160"/>
      <c r="Y51" s="115">
        <v>16</v>
      </c>
      <c r="Z51" s="115"/>
      <c r="AA51" s="115"/>
      <c r="AB51" s="115"/>
      <c r="AC51" s="10">
        <f t="shared" si="23"/>
        <v>16</v>
      </c>
      <c r="AD51" s="25">
        <f t="shared" si="24"/>
        <v>16</v>
      </c>
      <c r="AE51" s="24">
        <f t="shared" si="25"/>
        <v>0</v>
      </c>
      <c r="AF51" s="24"/>
      <c r="AG51" s="24"/>
      <c r="AH51" s="27">
        <f t="shared" si="27"/>
        <v>16</v>
      </c>
      <c r="AI51" s="27" t="e">
        <f>S51+T51+U51+V51+W51+X51+Y51+Z51+AA51+AB51+#REF!+#REF!+#REF!+#REF!</f>
        <v>#REF!</v>
      </c>
      <c r="AL51" s="11">
        <f t="shared" si="5"/>
        <v>0</v>
      </c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</row>
    <row r="52" spans="1:244" ht="78.75" x14ac:dyDescent="0.25">
      <c r="A52" s="114" t="s">
        <v>55</v>
      </c>
      <c r="B52" s="116" t="s">
        <v>144</v>
      </c>
      <c r="C52" s="133"/>
      <c r="D52" s="134"/>
      <c r="E52" s="134"/>
      <c r="F52" s="134"/>
      <c r="G52" s="134"/>
      <c r="H52" s="135"/>
      <c r="I52" s="86">
        <f>SUM(I53:I56)</f>
        <v>248</v>
      </c>
      <c r="J52" s="86">
        <f t="shared" ref="J52:P52" si="28">SUM(J53:J56)</f>
        <v>4</v>
      </c>
      <c r="K52" s="86">
        <f t="shared" si="28"/>
        <v>100</v>
      </c>
      <c r="L52" s="86">
        <f t="shared" si="28"/>
        <v>26</v>
      </c>
      <c r="M52" s="86">
        <f t="shared" si="28"/>
        <v>50</v>
      </c>
      <c r="N52" s="86">
        <f t="shared" si="28"/>
        <v>144</v>
      </c>
      <c r="O52" s="86">
        <f t="shared" si="28"/>
        <v>6</v>
      </c>
      <c r="P52" s="86">
        <f t="shared" si="28"/>
        <v>18</v>
      </c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0">
        <f t="shared" si="23"/>
        <v>0</v>
      </c>
      <c r="AD52" s="25">
        <f t="shared" si="24"/>
        <v>104</v>
      </c>
      <c r="AE52" s="24" t="str">
        <f t="shared" si="25"/>
        <v>ОШИБКА</v>
      </c>
      <c r="AF52" s="24"/>
      <c r="AG52" s="24"/>
      <c r="AH52" s="27">
        <f t="shared" si="27"/>
        <v>244</v>
      </c>
      <c r="AI52" s="27" t="e">
        <f>S52+T52+U52+V52+W52+X52+Y52+Z52+AA52+AB52+#REF!+#REF!+#REF!+#REF!</f>
        <v>#REF!</v>
      </c>
      <c r="AL52" s="11">
        <f t="shared" si="5"/>
        <v>248</v>
      </c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</row>
    <row r="53" spans="1:244" ht="31.5" customHeight="1" x14ac:dyDescent="0.25">
      <c r="A53" s="140" t="s">
        <v>56</v>
      </c>
      <c r="B53" s="113" t="s">
        <v>145</v>
      </c>
      <c r="C53" s="126"/>
      <c r="D53" s="126"/>
      <c r="E53" s="89"/>
      <c r="F53" s="89" t="s">
        <v>99</v>
      </c>
      <c r="G53" s="126" t="s">
        <v>32</v>
      </c>
      <c r="H53" s="126"/>
      <c r="I53" s="68">
        <f>J53+K53</f>
        <v>88</v>
      </c>
      <c r="J53" s="49">
        <v>4</v>
      </c>
      <c r="K53" s="68">
        <f>SUM(L53:P53)</f>
        <v>84</v>
      </c>
      <c r="L53" s="148">
        <v>26</v>
      </c>
      <c r="M53" s="149">
        <v>50</v>
      </c>
      <c r="N53" s="140"/>
      <c r="O53" s="140">
        <v>2</v>
      </c>
      <c r="P53" s="140">
        <v>6</v>
      </c>
      <c r="Q53" s="115"/>
      <c r="R53" s="115"/>
      <c r="S53" s="115"/>
      <c r="T53" s="115"/>
      <c r="U53" s="14">
        <v>52</v>
      </c>
      <c r="V53" s="160">
        <v>4</v>
      </c>
      <c r="W53" s="160">
        <v>32</v>
      </c>
      <c r="X53" s="160"/>
      <c r="Y53" s="115"/>
      <c r="Z53" s="115"/>
      <c r="AA53" s="115"/>
      <c r="AB53" s="115"/>
      <c r="AC53" s="10">
        <f t="shared" si="23"/>
        <v>88</v>
      </c>
      <c r="AD53" s="25">
        <f t="shared" si="24"/>
        <v>88</v>
      </c>
      <c r="AE53" s="24">
        <f t="shared" si="25"/>
        <v>0</v>
      </c>
      <c r="AF53" s="25" t="e">
        <f>L53+M53+#REF!</f>
        <v>#REF!</v>
      </c>
      <c r="AG53" s="25" t="e">
        <f>J53+K53+#REF!+O53+P53</f>
        <v>#REF!</v>
      </c>
      <c r="AH53" s="27">
        <f t="shared" si="27"/>
        <v>84</v>
      </c>
      <c r="AI53" s="27" t="e">
        <f>S53+T53+U53+V53+W53+X53+Y53+Z53+AA53+AB53+#REF!+#REF!+#REF!+#REF!</f>
        <v>#REF!</v>
      </c>
      <c r="AL53" s="11">
        <f t="shared" si="5"/>
        <v>0</v>
      </c>
      <c r="AM53" s="33"/>
      <c r="AN53" s="33"/>
      <c r="AO53" s="33">
        <f>W53-36</f>
        <v>-4</v>
      </c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</row>
    <row r="54" spans="1:244" ht="15.75" x14ac:dyDescent="0.25">
      <c r="A54" s="140" t="s">
        <v>57</v>
      </c>
      <c r="B54" s="110" t="s">
        <v>83</v>
      </c>
      <c r="C54" s="117"/>
      <c r="D54" s="117"/>
      <c r="E54" s="48"/>
      <c r="F54" s="48"/>
      <c r="G54" s="117" t="s">
        <v>34</v>
      </c>
      <c r="H54" s="117"/>
      <c r="I54" s="68">
        <v>72</v>
      </c>
      <c r="J54" s="49"/>
      <c r="K54" s="68"/>
      <c r="L54" s="44"/>
      <c r="M54" s="43"/>
      <c r="N54" s="43">
        <v>72</v>
      </c>
      <c r="O54" s="43"/>
      <c r="P54" s="43"/>
      <c r="Q54" s="115"/>
      <c r="R54" s="115"/>
      <c r="S54" s="115"/>
      <c r="T54" s="115"/>
      <c r="U54" s="160"/>
      <c r="V54" s="160"/>
      <c r="W54" s="160">
        <v>72</v>
      </c>
      <c r="X54" s="160"/>
      <c r="Y54" s="115"/>
      <c r="Z54" s="115"/>
      <c r="AA54" s="115"/>
      <c r="AB54" s="115"/>
      <c r="AC54" s="10">
        <f t="shared" si="23"/>
        <v>72</v>
      </c>
      <c r="AD54" s="25">
        <f t="shared" si="24"/>
        <v>0</v>
      </c>
      <c r="AE54" s="24" t="str">
        <f t="shared" si="25"/>
        <v>ОШИБКА</v>
      </c>
      <c r="AF54" s="24"/>
      <c r="AG54" s="24"/>
      <c r="AH54" s="27">
        <f t="shared" si="27"/>
        <v>72</v>
      </c>
      <c r="AI54" s="27" t="e">
        <f>S54+T54+U54+V54+W54+X54+Y54+Z54+AA54+AB54+#REF!+#REF!+#REF!+#REF!</f>
        <v>#REF!</v>
      </c>
      <c r="AL54" s="11">
        <f t="shared" si="5"/>
        <v>0</v>
      </c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</row>
    <row r="55" spans="1:244" ht="15.75" x14ac:dyDescent="0.25">
      <c r="A55" s="140" t="s">
        <v>58</v>
      </c>
      <c r="B55" s="110" t="s">
        <v>84</v>
      </c>
      <c r="C55" s="117"/>
      <c r="D55" s="117"/>
      <c r="E55" s="48"/>
      <c r="F55" s="48"/>
      <c r="G55" s="117" t="s">
        <v>34</v>
      </c>
      <c r="H55" s="117"/>
      <c r="I55" s="68">
        <v>72</v>
      </c>
      <c r="J55" s="49"/>
      <c r="K55" s="68"/>
      <c r="L55" s="44"/>
      <c r="M55" s="43"/>
      <c r="N55" s="43">
        <v>72</v>
      </c>
      <c r="O55" s="43"/>
      <c r="P55" s="43"/>
      <c r="Q55" s="115"/>
      <c r="R55" s="115"/>
      <c r="S55" s="115"/>
      <c r="T55" s="115"/>
      <c r="U55" s="160"/>
      <c r="V55" s="160"/>
      <c r="W55" s="160">
        <v>72</v>
      </c>
      <c r="X55" s="160"/>
      <c r="Y55" s="115"/>
      <c r="Z55" s="115"/>
      <c r="AA55" s="115"/>
      <c r="AB55" s="115"/>
      <c r="AC55" s="10">
        <f t="shared" si="23"/>
        <v>72</v>
      </c>
      <c r="AD55" s="25">
        <f t="shared" si="24"/>
        <v>0</v>
      </c>
      <c r="AE55" s="24" t="str">
        <f t="shared" si="25"/>
        <v>ОШИБКА</v>
      </c>
      <c r="AF55" s="24"/>
      <c r="AG55" s="24"/>
      <c r="AH55" s="27">
        <f t="shared" si="27"/>
        <v>72</v>
      </c>
      <c r="AI55" s="27" t="e">
        <f>S55+T55+U55+V55+W55+X55+Y55+Z55+AA55+AB55+#REF!+#REF!+#REF!+#REF!</f>
        <v>#REF!</v>
      </c>
      <c r="AJ55" s="33"/>
      <c r="AK55" s="33"/>
      <c r="AL55" s="11">
        <f t="shared" si="5"/>
        <v>0</v>
      </c>
      <c r="AM55" s="33"/>
      <c r="AN55" s="33"/>
      <c r="AO55" s="145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</row>
    <row r="56" spans="1:244" ht="15.75" x14ac:dyDescent="0.25">
      <c r="A56" s="140"/>
      <c r="B56" s="110" t="s">
        <v>86</v>
      </c>
      <c r="C56" s="123"/>
      <c r="D56" s="123"/>
      <c r="E56" s="52"/>
      <c r="F56" s="52"/>
      <c r="G56" s="123" t="s">
        <v>101</v>
      </c>
      <c r="H56" s="123"/>
      <c r="I56" s="68">
        <v>16</v>
      </c>
      <c r="J56" s="49"/>
      <c r="K56" s="68">
        <v>16</v>
      </c>
      <c r="L56" s="44"/>
      <c r="M56" s="43"/>
      <c r="N56" s="43"/>
      <c r="O56" s="43">
        <v>4</v>
      </c>
      <c r="P56" s="43">
        <v>12</v>
      </c>
      <c r="Q56" s="115"/>
      <c r="R56" s="115"/>
      <c r="S56" s="115"/>
      <c r="T56" s="115"/>
      <c r="U56" s="160"/>
      <c r="V56" s="160"/>
      <c r="W56" s="160">
        <v>16</v>
      </c>
      <c r="X56" s="160"/>
      <c r="Y56" s="115"/>
      <c r="Z56" s="115"/>
      <c r="AA56" s="115"/>
      <c r="AB56" s="115"/>
      <c r="AC56" s="10">
        <f t="shared" si="23"/>
        <v>16</v>
      </c>
      <c r="AD56" s="25">
        <f t="shared" si="24"/>
        <v>16</v>
      </c>
      <c r="AE56" s="24">
        <f t="shared" si="25"/>
        <v>0</v>
      </c>
      <c r="AF56" s="24"/>
      <c r="AG56" s="24"/>
      <c r="AH56" s="27">
        <f t="shared" si="27"/>
        <v>16</v>
      </c>
      <c r="AI56" s="27" t="e">
        <f>S56+T56+U56+V56+W56+X56+Y56+Z56+AA56+AB56+#REF!+#REF!+#REF!+#REF!</f>
        <v>#REF!</v>
      </c>
      <c r="AJ56" s="33"/>
      <c r="AK56" s="33"/>
      <c r="AL56" s="11">
        <f t="shared" si="5"/>
        <v>0</v>
      </c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</row>
    <row r="57" spans="1:244" ht="94.5" x14ac:dyDescent="0.25">
      <c r="A57" s="114" t="s">
        <v>141</v>
      </c>
      <c r="B57" s="116" t="s">
        <v>146</v>
      </c>
      <c r="C57" s="133"/>
      <c r="D57" s="134"/>
      <c r="E57" s="134"/>
      <c r="F57" s="134"/>
      <c r="G57" s="134"/>
      <c r="H57" s="135"/>
      <c r="I57" s="86">
        <f>SUM(I58:I61)</f>
        <v>330</v>
      </c>
      <c r="J57" s="86">
        <f t="shared" ref="J57:P57" si="29">SUM(J58:J61)</f>
        <v>6</v>
      </c>
      <c r="K57" s="86">
        <f t="shared" si="29"/>
        <v>108</v>
      </c>
      <c r="L57" s="86">
        <f t="shared" si="29"/>
        <v>20</v>
      </c>
      <c r="M57" s="86">
        <f t="shared" si="29"/>
        <v>64</v>
      </c>
      <c r="N57" s="86">
        <f t="shared" si="29"/>
        <v>216</v>
      </c>
      <c r="O57" s="86">
        <f t="shared" si="29"/>
        <v>6</v>
      </c>
      <c r="P57" s="86">
        <f t="shared" si="29"/>
        <v>18</v>
      </c>
      <c r="Q57" s="114"/>
      <c r="R57" s="114"/>
      <c r="S57" s="114"/>
      <c r="T57" s="114"/>
      <c r="U57" s="115"/>
      <c r="V57" s="115"/>
      <c r="W57" s="115"/>
      <c r="X57" s="115"/>
      <c r="Y57" s="114"/>
      <c r="Z57" s="114"/>
      <c r="AA57" s="114"/>
      <c r="AB57" s="114"/>
      <c r="AC57" s="10">
        <f t="shared" si="23"/>
        <v>0</v>
      </c>
      <c r="AD57" s="25">
        <f t="shared" si="24"/>
        <v>114</v>
      </c>
      <c r="AE57" s="24" t="str">
        <f t="shared" si="25"/>
        <v>ОШИБКА</v>
      </c>
      <c r="AF57" s="24"/>
      <c r="AG57" s="24"/>
      <c r="AH57" s="27">
        <f t="shared" si="27"/>
        <v>324</v>
      </c>
      <c r="AI57" s="27" t="e">
        <f>S57+T57+U57+V57+W57+X57+Y57+Z57+AA57+AB57+#REF!+#REF!+#REF!+#REF!</f>
        <v>#REF!</v>
      </c>
      <c r="AJ57" s="33"/>
      <c r="AK57" s="33"/>
      <c r="AL57" s="11">
        <f t="shared" si="5"/>
        <v>330</v>
      </c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</row>
    <row r="58" spans="1:244" ht="63" x14ac:dyDescent="0.25">
      <c r="A58" s="140" t="s">
        <v>142</v>
      </c>
      <c r="B58" s="113" t="s">
        <v>147</v>
      </c>
      <c r="C58" s="126"/>
      <c r="D58" s="126"/>
      <c r="E58" s="89"/>
      <c r="F58" s="89" t="s">
        <v>99</v>
      </c>
      <c r="G58" s="126" t="s">
        <v>32</v>
      </c>
      <c r="H58" s="126"/>
      <c r="I58" s="68">
        <f>J58+K58</f>
        <v>98</v>
      </c>
      <c r="J58" s="49">
        <v>6</v>
      </c>
      <c r="K58" s="68">
        <f>SUM(L58:P58)</f>
        <v>92</v>
      </c>
      <c r="L58" s="44">
        <v>20</v>
      </c>
      <c r="M58" s="140">
        <v>64</v>
      </c>
      <c r="N58" s="140"/>
      <c r="O58" s="140">
        <v>2</v>
      </c>
      <c r="P58" s="140">
        <v>6</v>
      </c>
      <c r="Q58" s="114"/>
      <c r="R58" s="114"/>
      <c r="S58" s="114"/>
      <c r="T58" s="114"/>
      <c r="U58" s="160"/>
      <c r="V58" s="160"/>
      <c r="W58" s="14">
        <v>64</v>
      </c>
      <c r="X58" s="14"/>
      <c r="Y58" s="118">
        <v>28</v>
      </c>
      <c r="Z58" s="115">
        <v>6</v>
      </c>
      <c r="AA58" s="115"/>
      <c r="AB58" s="115"/>
      <c r="AC58" s="10">
        <f t="shared" si="23"/>
        <v>98</v>
      </c>
      <c r="AD58" s="25">
        <f t="shared" si="24"/>
        <v>98</v>
      </c>
      <c r="AE58" s="24">
        <f t="shared" si="25"/>
        <v>0</v>
      </c>
      <c r="AF58" s="25" t="e">
        <f>L58+M58+#REF!</f>
        <v>#REF!</v>
      </c>
      <c r="AG58" s="25" t="e">
        <f>J58+K58+#REF!+O58+P58</f>
        <v>#REF!</v>
      </c>
      <c r="AH58" s="27">
        <f t="shared" si="27"/>
        <v>92</v>
      </c>
      <c r="AI58" s="27" t="e">
        <f>S58+T58+U58+V58+W58+X58+Y58+Z58+AA58+AB58+#REF!+#REF!+#REF!+#REF!</f>
        <v>#REF!</v>
      </c>
      <c r="AJ58" s="33"/>
      <c r="AK58" s="33"/>
      <c r="AL58" s="11">
        <f t="shared" si="5"/>
        <v>0</v>
      </c>
      <c r="AM58" s="33"/>
      <c r="AN58" s="145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</row>
    <row r="59" spans="1:244" ht="15.75" x14ac:dyDescent="0.25">
      <c r="A59" s="140" t="s">
        <v>59</v>
      </c>
      <c r="B59" s="110" t="s">
        <v>83</v>
      </c>
      <c r="C59" s="117"/>
      <c r="D59" s="117"/>
      <c r="E59" s="48"/>
      <c r="F59" s="48" t="s">
        <v>99</v>
      </c>
      <c r="G59" s="117" t="s">
        <v>34</v>
      </c>
      <c r="H59" s="117"/>
      <c r="I59" s="68">
        <f>N59</f>
        <v>108</v>
      </c>
      <c r="J59" s="49"/>
      <c r="K59" s="68"/>
      <c r="L59" s="44"/>
      <c r="M59" s="48"/>
      <c r="N59" s="140">
        <v>108</v>
      </c>
      <c r="O59" s="53"/>
      <c r="P59" s="53"/>
      <c r="Q59" s="115"/>
      <c r="R59" s="115"/>
      <c r="S59" s="115"/>
      <c r="T59" s="115"/>
      <c r="U59" s="160"/>
      <c r="V59" s="160"/>
      <c r="W59" s="160">
        <v>72</v>
      </c>
      <c r="X59" s="160"/>
      <c r="Y59" s="115">
        <v>36</v>
      </c>
      <c r="Z59" s="115"/>
      <c r="AA59" s="115"/>
      <c r="AB59" s="115"/>
      <c r="AC59" s="10">
        <f t="shared" si="23"/>
        <v>108</v>
      </c>
      <c r="AD59" s="25">
        <f t="shared" si="24"/>
        <v>0</v>
      </c>
      <c r="AE59" s="24" t="str">
        <f t="shared" si="25"/>
        <v>ОШИБКА</v>
      </c>
      <c r="AF59" s="24"/>
      <c r="AG59" s="24"/>
      <c r="AH59" s="27">
        <f t="shared" si="27"/>
        <v>108</v>
      </c>
      <c r="AI59" s="27" t="e">
        <f>S59+T59+U59+V59+W59+X59+Y59+Z59+AA59+AB59+#REF!+#REF!+#REF!+#REF!</f>
        <v>#REF!</v>
      </c>
      <c r="AJ59" s="33"/>
      <c r="AK59" s="33"/>
      <c r="AL59" s="11">
        <f t="shared" si="5"/>
        <v>0</v>
      </c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</row>
    <row r="60" spans="1:244" ht="15.75" x14ac:dyDescent="0.25">
      <c r="A60" s="140" t="s">
        <v>60</v>
      </c>
      <c r="B60" s="110" t="s">
        <v>84</v>
      </c>
      <c r="C60" s="117"/>
      <c r="D60" s="117"/>
      <c r="E60" s="48"/>
      <c r="F60" s="48"/>
      <c r="G60" s="117" t="s">
        <v>34</v>
      </c>
      <c r="H60" s="117"/>
      <c r="I60" s="68">
        <f>N60</f>
        <v>108</v>
      </c>
      <c r="J60" s="49"/>
      <c r="K60" s="68"/>
      <c r="L60" s="44"/>
      <c r="M60" s="48"/>
      <c r="N60" s="140">
        <v>108</v>
      </c>
      <c r="O60" s="53"/>
      <c r="P60" s="53"/>
      <c r="Q60" s="115"/>
      <c r="R60" s="115"/>
      <c r="S60" s="115"/>
      <c r="T60" s="115"/>
      <c r="U60" s="160"/>
      <c r="V60" s="160"/>
      <c r="W60" s="160"/>
      <c r="X60" s="160"/>
      <c r="Y60" s="115">
        <v>108</v>
      </c>
      <c r="Z60" s="115"/>
      <c r="AA60" s="115"/>
      <c r="AB60" s="115"/>
      <c r="AC60" s="10">
        <f t="shared" si="23"/>
        <v>108</v>
      </c>
      <c r="AD60" s="25">
        <f t="shared" si="24"/>
        <v>0</v>
      </c>
      <c r="AE60" s="24" t="str">
        <f t="shared" si="25"/>
        <v>ОШИБКА</v>
      </c>
      <c r="AF60" s="24"/>
      <c r="AG60" s="24"/>
      <c r="AH60" s="27">
        <f t="shared" si="27"/>
        <v>108</v>
      </c>
      <c r="AI60" s="27" t="e">
        <f>S60+T60+U60+V60+W60+X60+Y60+Z60+AA60+AB60+#REF!+#REF!+#REF!+#REF!</f>
        <v>#REF!</v>
      </c>
      <c r="AJ60" s="33"/>
      <c r="AK60" s="33"/>
      <c r="AL60" s="11">
        <f t="shared" si="5"/>
        <v>0</v>
      </c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</row>
    <row r="61" spans="1:244" ht="17.25" customHeight="1" x14ac:dyDescent="0.25">
      <c r="A61" s="140"/>
      <c r="B61" s="110" t="s">
        <v>143</v>
      </c>
      <c r="C61" s="117"/>
      <c r="D61" s="117"/>
      <c r="E61" s="48"/>
      <c r="F61" s="48"/>
      <c r="G61" s="117" t="s">
        <v>101</v>
      </c>
      <c r="H61" s="117"/>
      <c r="I61" s="68">
        <f>O61+P61</f>
        <v>16</v>
      </c>
      <c r="J61" s="49"/>
      <c r="K61" s="68">
        <v>16</v>
      </c>
      <c r="L61" s="44"/>
      <c r="M61" s="48"/>
      <c r="N61" s="140"/>
      <c r="O61" s="140">
        <v>4</v>
      </c>
      <c r="P61" s="140">
        <v>12</v>
      </c>
      <c r="Q61" s="115"/>
      <c r="R61" s="115"/>
      <c r="S61" s="115"/>
      <c r="T61" s="115"/>
      <c r="U61" s="160"/>
      <c r="V61" s="160"/>
      <c r="W61" s="160"/>
      <c r="X61" s="160"/>
      <c r="Y61" s="115">
        <v>16</v>
      </c>
      <c r="Z61" s="115"/>
      <c r="AA61" s="115"/>
      <c r="AB61" s="115"/>
      <c r="AC61" s="10">
        <f t="shared" si="23"/>
        <v>16</v>
      </c>
      <c r="AD61" s="25">
        <f t="shared" si="24"/>
        <v>16</v>
      </c>
      <c r="AE61" s="24">
        <f t="shared" si="25"/>
        <v>0</v>
      </c>
      <c r="AF61" s="24"/>
      <c r="AG61" s="24"/>
      <c r="AH61" s="27">
        <f t="shared" si="27"/>
        <v>16</v>
      </c>
      <c r="AI61" s="27" t="e">
        <f>S61+T61+U61+V61+W61+X61+Y61+Z61+AA61+AB61+#REF!+#REF!+#REF!+#REF!</f>
        <v>#REF!</v>
      </c>
      <c r="AJ61" s="33"/>
      <c r="AK61" s="33"/>
      <c r="AL61" s="11">
        <f t="shared" si="5"/>
        <v>0</v>
      </c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</row>
    <row r="62" spans="1:244" ht="31.5" x14ac:dyDescent="0.25">
      <c r="A62" s="114" t="s">
        <v>109</v>
      </c>
      <c r="B62" s="58" t="s">
        <v>110</v>
      </c>
      <c r="C62" s="118"/>
      <c r="D62" s="118"/>
      <c r="E62" s="118"/>
      <c r="F62" s="118"/>
      <c r="G62" s="118"/>
      <c r="H62" s="118"/>
      <c r="I62" s="59">
        <f>SUM(I63:I68)</f>
        <v>998</v>
      </c>
      <c r="J62" s="59">
        <f t="shared" ref="J62:P62" si="30">SUM(J63:J68)</f>
        <v>2</v>
      </c>
      <c r="K62" s="59">
        <f t="shared" si="30"/>
        <v>204</v>
      </c>
      <c r="L62" s="59">
        <f t="shared" si="30"/>
        <v>98</v>
      </c>
      <c r="M62" s="59">
        <f t="shared" si="30"/>
        <v>106</v>
      </c>
      <c r="N62" s="59">
        <f t="shared" si="30"/>
        <v>792</v>
      </c>
      <c r="O62" s="59">
        <f t="shared" si="30"/>
        <v>0</v>
      </c>
      <c r="P62" s="59">
        <f t="shared" si="30"/>
        <v>0</v>
      </c>
      <c r="Q62" s="115"/>
      <c r="R62" s="115"/>
      <c r="S62" s="115"/>
      <c r="T62" s="115"/>
      <c r="U62" s="115"/>
      <c r="V62" s="115"/>
      <c r="W62" s="65"/>
      <c r="X62" s="65"/>
      <c r="Y62" s="115"/>
      <c r="Z62" s="115"/>
      <c r="AA62" s="115"/>
      <c r="AB62" s="115"/>
      <c r="AC62" s="10"/>
      <c r="AD62" s="25"/>
      <c r="AE62" s="24"/>
      <c r="AF62" s="24"/>
      <c r="AG62" s="24"/>
      <c r="AH62" s="27"/>
      <c r="AI62" s="27"/>
      <c r="AJ62" s="33"/>
      <c r="AK62" s="33"/>
      <c r="AL62" s="11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</row>
    <row r="63" spans="1:244" ht="15.75" x14ac:dyDescent="0.25">
      <c r="A63" s="158" t="s">
        <v>81</v>
      </c>
      <c r="B63" s="113" t="s">
        <v>50</v>
      </c>
      <c r="C63" s="117"/>
      <c r="D63" s="117"/>
      <c r="E63" s="48"/>
      <c r="F63" s="48"/>
      <c r="G63" s="117" t="s">
        <v>34</v>
      </c>
      <c r="H63" s="117"/>
      <c r="I63" s="68">
        <f>J63+K63</f>
        <v>36</v>
      </c>
      <c r="J63" s="49"/>
      <c r="K63" s="68">
        <f>SUM(L63:P63)</f>
        <v>36</v>
      </c>
      <c r="L63" s="44">
        <v>18</v>
      </c>
      <c r="M63" s="48">
        <v>18</v>
      </c>
      <c r="N63" s="158"/>
      <c r="O63" s="158"/>
      <c r="P63" s="158"/>
      <c r="Q63" s="118"/>
      <c r="R63" s="118"/>
      <c r="S63" s="118"/>
      <c r="T63" s="118"/>
      <c r="U63" s="14"/>
      <c r="V63" s="14"/>
      <c r="W63" s="14"/>
      <c r="X63" s="14"/>
      <c r="Y63" s="118">
        <v>36</v>
      </c>
      <c r="Z63" s="118"/>
      <c r="AA63" s="118"/>
      <c r="AB63" s="118"/>
      <c r="AC63" s="10"/>
      <c r="AD63" s="25"/>
      <c r="AE63" s="24"/>
      <c r="AF63" s="24"/>
      <c r="AG63" s="24"/>
      <c r="AH63" s="27"/>
      <c r="AI63" s="27"/>
      <c r="AJ63" s="33"/>
      <c r="AK63" s="33"/>
      <c r="AL63" s="11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</row>
    <row r="64" spans="1:244" ht="15.75" x14ac:dyDescent="0.25">
      <c r="A64" s="158" t="s">
        <v>82</v>
      </c>
      <c r="B64" s="113" t="s">
        <v>98</v>
      </c>
      <c r="C64" s="123"/>
      <c r="D64" s="123"/>
      <c r="E64" s="52"/>
      <c r="F64" s="52"/>
      <c r="G64" s="123" t="s">
        <v>34</v>
      </c>
      <c r="H64" s="123"/>
      <c r="I64" s="68">
        <f t="shared" ref="I64:I66" si="31">J64+K64</f>
        <v>36</v>
      </c>
      <c r="J64" s="49"/>
      <c r="K64" s="68">
        <f t="shared" ref="K64:K67" si="32">SUM(L64:P64)</f>
        <v>36</v>
      </c>
      <c r="L64" s="44">
        <v>4</v>
      </c>
      <c r="M64" s="48">
        <v>32</v>
      </c>
      <c r="N64" s="158"/>
      <c r="O64" s="158"/>
      <c r="P64" s="158"/>
      <c r="Q64" s="115"/>
      <c r="R64" s="115"/>
      <c r="S64" s="115"/>
      <c r="T64" s="115"/>
      <c r="U64" s="160"/>
      <c r="V64" s="160"/>
      <c r="W64" s="160"/>
      <c r="X64" s="160"/>
      <c r="Y64" s="115">
        <v>36</v>
      </c>
      <c r="Z64" s="115"/>
      <c r="AA64" s="115"/>
      <c r="AB64" s="115"/>
      <c r="AC64" s="10"/>
      <c r="AD64" s="25"/>
      <c r="AE64" s="24"/>
      <c r="AF64" s="24"/>
      <c r="AG64" s="24"/>
      <c r="AH64" s="27"/>
      <c r="AI64" s="27"/>
      <c r="AJ64" s="33"/>
      <c r="AK64" s="33"/>
      <c r="AL64" s="11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</row>
    <row r="65" spans="1:244" ht="31.5" x14ac:dyDescent="0.25">
      <c r="A65" s="173" t="s">
        <v>131</v>
      </c>
      <c r="B65" s="113" t="s">
        <v>134</v>
      </c>
      <c r="C65" s="123"/>
      <c r="D65" s="123"/>
      <c r="E65" s="52" t="s">
        <v>34</v>
      </c>
      <c r="F65" s="52"/>
      <c r="G65" s="123"/>
      <c r="H65" s="123"/>
      <c r="I65" s="68">
        <f t="shared" si="31"/>
        <v>54</v>
      </c>
      <c r="J65" s="49"/>
      <c r="K65" s="68">
        <f t="shared" si="32"/>
        <v>54</v>
      </c>
      <c r="L65" s="44">
        <v>20</v>
      </c>
      <c r="M65" s="48">
        <v>34</v>
      </c>
      <c r="N65" s="173"/>
      <c r="O65" s="173"/>
      <c r="P65" s="173"/>
      <c r="Q65" s="189">
        <v>36</v>
      </c>
      <c r="R65" s="189"/>
      <c r="S65" s="115"/>
      <c r="T65" s="115"/>
      <c r="U65" s="173">
        <v>18</v>
      </c>
      <c r="V65" s="173"/>
      <c r="W65" s="173"/>
      <c r="X65" s="173"/>
      <c r="Y65" s="115"/>
      <c r="Z65" s="115"/>
      <c r="AA65" s="115"/>
      <c r="AB65" s="115"/>
      <c r="AC65" s="10"/>
      <c r="AD65" s="25"/>
      <c r="AE65" s="24"/>
      <c r="AF65" s="24"/>
      <c r="AG65" s="24"/>
      <c r="AH65" s="27"/>
      <c r="AI65" s="27"/>
      <c r="AJ65" s="33"/>
      <c r="AK65" s="33"/>
      <c r="AL65" s="11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</row>
    <row r="66" spans="1:244" ht="15.75" x14ac:dyDescent="0.25">
      <c r="A66" s="173" t="s">
        <v>132</v>
      </c>
      <c r="B66" s="113" t="s">
        <v>135</v>
      </c>
      <c r="C66" s="123"/>
      <c r="D66" s="123"/>
      <c r="E66" s="52" t="s">
        <v>34</v>
      </c>
      <c r="F66" s="52"/>
      <c r="G66" s="123"/>
      <c r="H66" s="123"/>
      <c r="I66" s="68">
        <f t="shared" si="31"/>
        <v>44</v>
      </c>
      <c r="J66" s="49">
        <v>2</v>
      </c>
      <c r="K66" s="68">
        <f t="shared" si="32"/>
        <v>42</v>
      </c>
      <c r="L66" s="44">
        <v>20</v>
      </c>
      <c r="M66" s="48">
        <v>22</v>
      </c>
      <c r="N66" s="173"/>
      <c r="O66" s="173"/>
      <c r="P66" s="173"/>
      <c r="Q66" s="189"/>
      <c r="R66" s="189"/>
      <c r="S66" s="189">
        <v>20</v>
      </c>
      <c r="T66" s="115"/>
      <c r="U66" s="173">
        <v>22</v>
      </c>
      <c r="V66" s="173">
        <v>2</v>
      </c>
      <c r="W66" s="173"/>
      <c r="X66" s="173"/>
      <c r="Y66" s="115"/>
      <c r="Z66" s="115"/>
      <c r="AA66" s="115"/>
      <c r="AB66" s="115"/>
      <c r="AC66" s="10"/>
      <c r="AD66" s="25"/>
      <c r="AE66" s="24"/>
      <c r="AF66" s="24"/>
      <c r="AG66" s="24"/>
      <c r="AH66" s="27"/>
      <c r="AI66" s="27"/>
      <c r="AJ66" s="33"/>
      <c r="AK66" s="33"/>
      <c r="AL66" s="11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</row>
    <row r="67" spans="1:244" ht="15.75" x14ac:dyDescent="0.25">
      <c r="A67" s="173" t="s">
        <v>133</v>
      </c>
      <c r="B67" s="113" t="s">
        <v>136</v>
      </c>
      <c r="C67" s="123" t="s">
        <v>34</v>
      </c>
      <c r="D67" s="123" t="s">
        <v>34</v>
      </c>
      <c r="E67" s="52" t="s">
        <v>34</v>
      </c>
      <c r="F67" s="52" t="s">
        <v>34</v>
      </c>
      <c r="G67" s="123" t="s">
        <v>34</v>
      </c>
      <c r="H67" s="123"/>
      <c r="I67" s="68">
        <f t="shared" ref="I67" si="33">J67+K67</f>
        <v>36</v>
      </c>
      <c r="J67" s="49"/>
      <c r="K67" s="68">
        <f t="shared" si="32"/>
        <v>36</v>
      </c>
      <c r="L67" s="44">
        <v>36</v>
      </c>
      <c r="M67" s="48"/>
      <c r="N67" s="173"/>
      <c r="O67" s="173"/>
      <c r="P67" s="173"/>
      <c r="Q67" s="189">
        <v>6</v>
      </c>
      <c r="R67" s="189"/>
      <c r="S67" s="189">
        <v>6</v>
      </c>
      <c r="T67" s="115"/>
      <c r="U67" s="173">
        <v>8</v>
      </c>
      <c r="V67" s="173"/>
      <c r="W67" s="173">
        <v>8</v>
      </c>
      <c r="X67" s="173"/>
      <c r="Y67" s="115">
        <v>8</v>
      </c>
      <c r="Z67" s="115"/>
      <c r="AA67" s="115"/>
      <c r="AB67" s="115"/>
      <c r="AC67" s="10"/>
      <c r="AD67" s="25"/>
      <c r="AE67" s="24"/>
      <c r="AF67" s="24"/>
      <c r="AG67" s="24"/>
      <c r="AH67" s="27"/>
      <c r="AI67" s="27"/>
      <c r="AJ67" s="33"/>
      <c r="AK67" s="33"/>
      <c r="AL67" s="11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</row>
    <row r="68" spans="1:244" ht="31.5" x14ac:dyDescent="0.25">
      <c r="A68" s="157" t="s">
        <v>107</v>
      </c>
      <c r="B68" s="13" t="s">
        <v>87</v>
      </c>
      <c r="C68" s="118"/>
      <c r="D68" s="118"/>
      <c r="E68" s="14"/>
      <c r="F68" s="14"/>
      <c r="G68" s="118"/>
      <c r="H68" s="118" t="s">
        <v>34</v>
      </c>
      <c r="I68" s="68">
        <v>792</v>
      </c>
      <c r="J68" s="48"/>
      <c r="K68" s="68"/>
      <c r="L68" s="48"/>
      <c r="M68" s="157"/>
      <c r="N68" s="159">
        <v>792</v>
      </c>
      <c r="O68" s="157"/>
      <c r="P68" s="157"/>
      <c r="Q68" s="115"/>
      <c r="R68" s="115"/>
      <c r="S68" s="115"/>
      <c r="T68" s="115"/>
      <c r="U68" s="160"/>
      <c r="V68" s="160"/>
      <c r="W68" s="43"/>
      <c r="X68" s="43"/>
      <c r="Y68" s="115"/>
      <c r="Z68" s="115"/>
      <c r="AA68" s="115">
        <v>792</v>
      </c>
      <c r="AB68" s="115"/>
      <c r="AC68" s="10"/>
      <c r="AD68" s="25"/>
      <c r="AE68" s="24"/>
      <c r="AF68" s="24"/>
      <c r="AG68" s="24"/>
      <c r="AH68" s="27"/>
      <c r="AI68" s="27"/>
      <c r="AJ68" s="33"/>
      <c r="AK68" s="33"/>
      <c r="AL68" s="11">
        <f t="shared" si="5"/>
        <v>0</v>
      </c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</row>
    <row r="69" spans="1:244" ht="15.75" x14ac:dyDescent="0.25">
      <c r="A69" s="114" t="s">
        <v>61</v>
      </c>
      <c r="B69" s="85" t="s">
        <v>62</v>
      </c>
      <c r="C69" s="71"/>
      <c r="D69" s="102"/>
      <c r="E69" s="102"/>
      <c r="F69" s="102"/>
      <c r="G69" s="102"/>
      <c r="H69" s="103"/>
      <c r="I69" s="77">
        <v>72</v>
      </c>
      <c r="J69" s="117"/>
      <c r="K69" s="114">
        <v>72</v>
      </c>
      <c r="L69" s="117"/>
      <c r="M69" s="115"/>
      <c r="N69" s="115"/>
      <c r="O69" s="115"/>
      <c r="P69" s="114">
        <v>72</v>
      </c>
      <c r="Q69" s="115"/>
      <c r="R69" s="115"/>
      <c r="S69" s="115"/>
      <c r="T69" s="115"/>
      <c r="U69" s="115"/>
      <c r="V69" s="115"/>
      <c r="W69" s="65"/>
      <c r="X69" s="65"/>
      <c r="Y69" s="115"/>
      <c r="Z69" s="115"/>
      <c r="AA69" s="115">
        <v>72</v>
      </c>
      <c r="AB69" s="115"/>
      <c r="AC69" s="10">
        <f>SUM(Q69:AB69)</f>
        <v>72</v>
      </c>
      <c r="AD69" s="25">
        <f>K69+J69</f>
        <v>72</v>
      </c>
      <c r="AE69" s="24">
        <f t="shared" si="25"/>
        <v>0</v>
      </c>
      <c r="AF69" s="24"/>
      <c r="AG69" s="24"/>
      <c r="AH69" s="27">
        <f>I69-J69</f>
        <v>72</v>
      </c>
      <c r="AI69" s="27" t="e">
        <f>S69+T69+U69+V69+W69+X69+Y69+Z69+AA69+AB69+#REF!+#REF!+#REF!+#REF!</f>
        <v>#REF!</v>
      </c>
      <c r="AJ69" s="33"/>
      <c r="AK69" s="33"/>
      <c r="AL69" s="11">
        <f t="shared" si="5"/>
        <v>0</v>
      </c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</row>
    <row r="70" spans="1:244" ht="15.75" x14ac:dyDescent="0.25">
      <c r="A70" s="114"/>
      <c r="B70" s="90" t="s">
        <v>63</v>
      </c>
      <c r="C70" s="66"/>
      <c r="D70" s="104"/>
      <c r="E70" s="104"/>
      <c r="F70" s="104"/>
      <c r="G70" s="104"/>
      <c r="H70" s="76"/>
      <c r="I70" s="76">
        <f>I24+I41+I46+I69</f>
        <v>4428</v>
      </c>
      <c r="J70" s="76">
        <f t="shared" ref="J70:P70" si="34">J24+J41+J46+J69</f>
        <v>44</v>
      </c>
      <c r="K70" s="76">
        <f t="shared" si="34"/>
        <v>3016</v>
      </c>
      <c r="L70" s="76">
        <f t="shared" si="34"/>
        <v>1400</v>
      </c>
      <c r="M70" s="76">
        <f t="shared" si="34"/>
        <v>1396</v>
      </c>
      <c r="N70" s="76">
        <f t="shared" si="34"/>
        <v>1368</v>
      </c>
      <c r="O70" s="76">
        <f t="shared" si="34"/>
        <v>52</v>
      </c>
      <c r="P70" s="76">
        <f t="shared" si="34"/>
        <v>168</v>
      </c>
      <c r="Q70" s="59">
        <f t="shared" ref="Q70:AB70" si="35">SUM(Q26:Q69)</f>
        <v>612</v>
      </c>
      <c r="R70" s="59">
        <f t="shared" si="35"/>
        <v>0</v>
      </c>
      <c r="S70" s="59">
        <f t="shared" si="35"/>
        <v>864</v>
      </c>
      <c r="T70" s="59">
        <f t="shared" si="35"/>
        <v>0</v>
      </c>
      <c r="U70" s="59">
        <f t="shared" si="35"/>
        <v>592</v>
      </c>
      <c r="V70" s="59">
        <f t="shared" si="35"/>
        <v>20</v>
      </c>
      <c r="W70" s="59">
        <f t="shared" si="35"/>
        <v>852</v>
      </c>
      <c r="X70" s="59">
        <f t="shared" si="35"/>
        <v>12</v>
      </c>
      <c r="Y70" s="59">
        <f t="shared" si="35"/>
        <v>600</v>
      </c>
      <c r="Z70" s="59">
        <f t="shared" si="35"/>
        <v>12</v>
      </c>
      <c r="AA70" s="59">
        <f t="shared" si="35"/>
        <v>864</v>
      </c>
      <c r="AB70" s="59">
        <f t="shared" si="35"/>
        <v>0</v>
      </c>
      <c r="AC70" s="28"/>
      <c r="AD70" s="25" t="e">
        <f>U70+W70+Y70+AA70+#REF!+#REF!</f>
        <v>#REF!</v>
      </c>
      <c r="AE70" s="24"/>
      <c r="AF70" s="25" t="e">
        <f>AD71-AD70</f>
        <v>#REF!</v>
      </c>
      <c r="AG70" s="24"/>
      <c r="AH70" s="25">
        <f>J70+K70+N70+P71+216</f>
        <v>4644</v>
      </c>
      <c r="AI70" s="24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</row>
    <row r="71" spans="1:244" ht="16.5" hidden="1" customHeight="1" x14ac:dyDescent="0.25">
      <c r="A71" s="139"/>
      <c r="B71" s="51"/>
      <c r="C71" s="89"/>
      <c r="D71" s="89"/>
      <c r="E71" s="89"/>
      <c r="F71" s="89"/>
      <c r="G71" s="89"/>
      <c r="H71" s="89"/>
      <c r="I71" s="140">
        <v>5940</v>
      </c>
      <c r="J71" s="54"/>
      <c r="K71" s="54" t="s">
        <v>64</v>
      </c>
      <c r="L71" s="54"/>
      <c r="M71" s="140"/>
      <c r="N71" s="140"/>
      <c r="O71" s="140"/>
      <c r="P71" s="14"/>
      <c r="Q71" s="59">
        <f>Q70+R70</f>
        <v>612</v>
      </c>
      <c r="R71" s="59"/>
      <c r="S71" s="59">
        <f>S70+T70</f>
        <v>864</v>
      </c>
      <c r="T71" s="59"/>
      <c r="U71" s="39">
        <f>U70+V70</f>
        <v>612</v>
      </c>
      <c r="V71" s="39"/>
      <c r="W71" s="39">
        <f>W70+X70</f>
        <v>864</v>
      </c>
      <c r="X71" s="39"/>
      <c r="Y71" s="59">
        <f>Y70+Z70</f>
        <v>612</v>
      </c>
      <c r="Z71" s="59"/>
      <c r="AA71" s="59">
        <f>AA70+AB70</f>
        <v>864</v>
      </c>
      <c r="AB71" s="59"/>
      <c r="AC71" s="28" t="e">
        <f>Q71+S71+U71+W71+Y71+AA71+#REF!+#REF!</f>
        <v>#REF!</v>
      </c>
      <c r="AD71" s="29"/>
      <c r="AE71" s="24"/>
      <c r="AF71" s="24"/>
      <c r="AG71" s="24"/>
      <c r="AH71" s="24"/>
      <c r="AI71" s="24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</row>
    <row r="72" spans="1:244" ht="16.5" hidden="1" customHeight="1" x14ac:dyDescent="0.25">
      <c r="A72" s="139"/>
      <c r="B72" s="51" t="s">
        <v>65</v>
      </c>
      <c r="C72" s="48"/>
      <c r="D72" s="48"/>
      <c r="E72" s="48"/>
      <c r="F72" s="48"/>
      <c r="G72" s="48"/>
      <c r="H72" s="48"/>
      <c r="I72" s="14"/>
      <c r="J72" s="14">
        <f>J70+K70+N70+O70+P70+216</f>
        <v>4864</v>
      </c>
      <c r="K72" s="14" t="e">
        <f>K70-#REF!</f>
        <v>#REF!</v>
      </c>
      <c r="L72" s="14"/>
      <c r="M72" s="14"/>
      <c r="N72" s="14"/>
      <c r="O72" s="14"/>
      <c r="P72" s="14"/>
      <c r="Q72" s="118">
        <f>Q74-Q71</f>
        <v>0</v>
      </c>
      <c r="R72" s="118"/>
      <c r="S72" s="118">
        <f>S74-S71</f>
        <v>0</v>
      </c>
      <c r="T72" s="118"/>
      <c r="U72" s="14">
        <f>U74-U71</f>
        <v>0</v>
      </c>
      <c r="V72" s="14"/>
      <c r="W72" s="14">
        <f>W74-W71</f>
        <v>0</v>
      </c>
      <c r="X72" s="14"/>
      <c r="Y72" s="118">
        <f>Y74-Y71</f>
        <v>0</v>
      </c>
      <c r="Z72" s="118"/>
      <c r="AA72" s="118">
        <f>AA74-AA71</f>
        <v>0</v>
      </c>
      <c r="AB72" s="118"/>
      <c r="AC72" s="28"/>
      <c r="AD72" s="24"/>
      <c r="AE72" s="24"/>
      <c r="AF72" s="24"/>
      <c r="AG72" s="24"/>
      <c r="AH72" s="24"/>
      <c r="AI72" s="24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</row>
    <row r="73" spans="1:244" ht="35.1" hidden="1" customHeight="1" x14ac:dyDescent="0.25">
      <c r="A73" s="139"/>
      <c r="B73" s="50"/>
      <c r="C73" s="206"/>
      <c r="D73" s="206"/>
      <c r="E73" s="206"/>
      <c r="F73" s="206"/>
      <c r="G73" s="206"/>
      <c r="H73" s="206"/>
      <c r="I73" s="139"/>
      <c r="J73" s="55"/>
      <c r="K73" s="39" t="e">
        <f>L70+M70+#REF!</f>
        <v>#REF!</v>
      </c>
      <c r="L73" s="139"/>
      <c r="M73" s="139"/>
      <c r="N73" s="139"/>
      <c r="O73" s="139"/>
      <c r="P73" s="39"/>
      <c r="Q73" s="70"/>
      <c r="R73" s="70"/>
      <c r="S73" s="70"/>
      <c r="T73" s="70"/>
      <c r="U73" s="56"/>
      <c r="V73" s="56"/>
      <c r="W73" s="56"/>
      <c r="X73" s="56"/>
      <c r="Y73" s="70"/>
      <c r="Z73" s="70"/>
      <c r="AA73" s="70"/>
      <c r="AB73" s="70"/>
      <c r="AC73" s="23"/>
      <c r="AD73" s="24"/>
      <c r="AE73" s="24"/>
      <c r="AF73" s="24"/>
      <c r="AG73" s="24"/>
      <c r="AH73" s="24"/>
      <c r="AI73" s="24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</row>
    <row r="74" spans="1:244" ht="17.100000000000001" hidden="1" customHeight="1" x14ac:dyDescent="0.25">
      <c r="A74" s="46" t="s">
        <v>8</v>
      </c>
      <c r="B74" s="50"/>
      <c r="C74" s="207"/>
      <c r="D74" s="207"/>
      <c r="E74" s="207"/>
      <c r="F74" s="207"/>
      <c r="G74" s="207"/>
      <c r="H74" s="207"/>
      <c r="I74" s="140"/>
      <c r="J74" s="54"/>
      <c r="K74" s="140"/>
      <c r="L74" s="140"/>
      <c r="M74" s="57"/>
      <c r="N74" s="140"/>
      <c r="O74" s="140"/>
      <c r="P74" s="140"/>
      <c r="Q74" s="115">
        <f>36*Q23</f>
        <v>612</v>
      </c>
      <c r="R74" s="115"/>
      <c r="S74" s="115">
        <f>36*S23</f>
        <v>864</v>
      </c>
      <c r="T74" s="115"/>
      <c r="U74" s="14">
        <f>36*U23</f>
        <v>612</v>
      </c>
      <c r="V74" s="14"/>
      <c r="W74" s="14">
        <f>36*W23</f>
        <v>864</v>
      </c>
      <c r="X74" s="14"/>
      <c r="Y74" s="118">
        <f>36*Y23</f>
        <v>612</v>
      </c>
      <c r="Z74" s="118"/>
      <c r="AA74" s="118">
        <f>36*AA23</f>
        <v>864</v>
      </c>
      <c r="AB74" s="118"/>
      <c r="AC74" s="30" t="e">
        <f>Q74+S74+U74+W74+Y74+AA74+#REF!+#REF!</f>
        <v>#REF!</v>
      </c>
      <c r="AD74" s="24"/>
      <c r="AE74" s="24"/>
      <c r="AF74" s="24"/>
      <c r="AG74" s="24"/>
      <c r="AH74" s="24"/>
      <c r="AI74" s="24"/>
    </row>
    <row r="75" spans="1:244" ht="17.25" customHeight="1" x14ac:dyDescent="0.25">
      <c r="A75" s="215" t="s">
        <v>66</v>
      </c>
      <c r="B75" s="215"/>
      <c r="C75" s="215"/>
      <c r="D75" s="215"/>
      <c r="E75" s="215"/>
      <c r="F75" s="215"/>
      <c r="G75" s="215"/>
      <c r="H75" s="215"/>
      <c r="I75" s="215"/>
      <c r="J75" s="218"/>
      <c r="K75" s="223" t="s">
        <v>63</v>
      </c>
      <c r="L75" s="209" t="s">
        <v>67</v>
      </c>
      <c r="M75" s="209"/>
      <c r="N75" s="209"/>
      <c r="O75" s="209"/>
      <c r="P75" s="209"/>
      <c r="Q75" s="118">
        <f t="shared" ref="Q75:AB75" si="36">SUM(Q26:Q69)-Q49-Q50-Q54-Q55-Q59-Q60-Q68-Q69-Q51-Q56-Q61</f>
        <v>612</v>
      </c>
      <c r="R75" s="118">
        <f t="shared" si="36"/>
        <v>0</v>
      </c>
      <c r="S75" s="118">
        <f t="shared" si="36"/>
        <v>864</v>
      </c>
      <c r="T75" s="118">
        <f t="shared" si="36"/>
        <v>0</v>
      </c>
      <c r="U75" s="14">
        <f t="shared" si="36"/>
        <v>592</v>
      </c>
      <c r="V75" s="14">
        <f t="shared" si="36"/>
        <v>20</v>
      </c>
      <c r="W75" s="14">
        <f t="shared" si="36"/>
        <v>548</v>
      </c>
      <c r="X75" s="14">
        <f t="shared" si="36"/>
        <v>12</v>
      </c>
      <c r="Y75" s="118">
        <f t="shared" si="36"/>
        <v>280</v>
      </c>
      <c r="Z75" s="118">
        <f t="shared" si="36"/>
        <v>12</v>
      </c>
      <c r="AA75" s="118">
        <f t="shared" si="36"/>
        <v>0</v>
      </c>
      <c r="AB75" s="118">
        <f t="shared" si="36"/>
        <v>0</v>
      </c>
      <c r="AC75" s="23"/>
      <c r="AD75" s="24"/>
      <c r="AE75" s="24"/>
      <c r="AF75" s="24"/>
      <c r="AG75" s="24"/>
      <c r="AH75" s="24"/>
      <c r="AI75" s="24"/>
    </row>
    <row r="76" spans="1:244" ht="17.25" customHeight="1" x14ac:dyDescent="0.25">
      <c r="A76" s="219" t="s">
        <v>104</v>
      </c>
      <c r="B76" s="216"/>
      <c r="C76" s="216"/>
      <c r="D76" s="216"/>
      <c r="E76" s="216"/>
      <c r="F76" s="216"/>
      <c r="G76" s="216"/>
      <c r="H76" s="216"/>
      <c r="I76" s="216"/>
      <c r="J76" s="220"/>
      <c r="K76" s="224"/>
      <c r="L76" s="209" t="s">
        <v>68</v>
      </c>
      <c r="M76" s="209"/>
      <c r="N76" s="209"/>
      <c r="O76" s="209"/>
      <c r="P76" s="209"/>
      <c r="Q76" s="115">
        <f t="shared" ref="Q76:S77" si="37">Q49+Q54+Q59</f>
        <v>0</v>
      </c>
      <c r="R76" s="115">
        <f t="shared" si="37"/>
        <v>0</v>
      </c>
      <c r="S76" s="115">
        <f t="shared" si="37"/>
        <v>0</v>
      </c>
      <c r="T76" s="115">
        <v>0</v>
      </c>
      <c r="U76" s="160">
        <f>U49+U54+U59</f>
        <v>0</v>
      </c>
      <c r="V76" s="160">
        <v>0</v>
      </c>
      <c r="W76" s="160">
        <f>W49+W54+W59</f>
        <v>216</v>
      </c>
      <c r="X76" s="160">
        <v>0</v>
      </c>
      <c r="Y76" s="115">
        <f>Y49+Y54+Y59</f>
        <v>72</v>
      </c>
      <c r="Z76" s="115">
        <v>0</v>
      </c>
      <c r="AA76" s="115">
        <f>AA49+AA54+AA59</f>
        <v>0</v>
      </c>
      <c r="AB76" s="115">
        <v>0</v>
      </c>
      <c r="AC76" s="31"/>
      <c r="AD76" s="24"/>
      <c r="AE76" s="24"/>
      <c r="AF76" s="24"/>
      <c r="AG76" s="24"/>
      <c r="AH76" s="24"/>
      <c r="AI76" s="24"/>
    </row>
    <row r="77" spans="1:244" ht="15.75" customHeight="1" x14ac:dyDescent="0.25">
      <c r="A77" s="221" t="s">
        <v>105</v>
      </c>
      <c r="B77" s="217"/>
      <c r="C77" s="217"/>
      <c r="D77" s="217"/>
      <c r="E77" s="217"/>
      <c r="F77" s="217"/>
      <c r="G77" s="217"/>
      <c r="H77" s="217"/>
      <c r="I77" s="217"/>
      <c r="J77" s="222"/>
      <c r="K77" s="224"/>
      <c r="L77" s="208" t="s">
        <v>69</v>
      </c>
      <c r="M77" s="208"/>
      <c r="N77" s="208"/>
      <c r="O77" s="208"/>
      <c r="P77" s="208"/>
      <c r="Q77" s="115">
        <f t="shared" si="37"/>
        <v>0</v>
      </c>
      <c r="R77" s="115">
        <f t="shared" si="37"/>
        <v>0</v>
      </c>
      <c r="S77" s="115">
        <f t="shared" si="37"/>
        <v>0</v>
      </c>
      <c r="T77" s="115">
        <f>T50+T55+T60</f>
        <v>0</v>
      </c>
      <c r="U77" s="160">
        <f>U50+U55+U60</f>
        <v>0</v>
      </c>
      <c r="V77" s="160">
        <f>V50+V55+V60</f>
        <v>0</v>
      </c>
      <c r="W77" s="160">
        <f>W50+W55+W60</f>
        <v>72</v>
      </c>
      <c r="X77" s="160">
        <f>X50+X55+X60</f>
        <v>0</v>
      </c>
      <c r="Y77" s="115">
        <f>Y50+Y55+Y60</f>
        <v>216</v>
      </c>
      <c r="Z77" s="115">
        <f>Z50+Z55+Z60</f>
        <v>0</v>
      </c>
      <c r="AA77" s="115">
        <f>AA50+AA55+AA60</f>
        <v>0</v>
      </c>
      <c r="AB77" s="115">
        <f>AB50+AB55+AB60</f>
        <v>0</v>
      </c>
      <c r="AC77" s="23"/>
      <c r="AD77" s="24" t="e">
        <f>AA76+#REF!+#REF!+AA77+#REF!+#REF!</f>
        <v>#REF!</v>
      </c>
      <c r="AE77" s="24"/>
      <c r="AF77" s="24"/>
      <c r="AG77" s="24"/>
      <c r="AH77" s="24"/>
      <c r="AI77" s="24"/>
    </row>
    <row r="78" spans="1:244" ht="33" customHeight="1" x14ac:dyDescent="0.25">
      <c r="A78" s="143"/>
      <c r="B78" s="144"/>
      <c r="C78" s="144"/>
      <c r="D78" s="144"/>
      <c r="E78" s="144"/>
      <c r="F78" s="144"/>
      <c r="G78" s="144"/>
      <c r="H78" s="144"/>
      <c r="I78" s="144"/>
      <c r="J78" s="144"/>
      <c r="K78" s="224"/>
      <c r="L78" s="208" t="s">
        <v>88</v>
      </c>
      <c r="M78" s="208"/>
      <c r="N78" s="208"/>
      <c r="O78" s="208"/>
      <c r="P78" s="208"/>
      <c r="Q78" s="115">
        <f t="shared" ref="Q78:AB78" si="38">Q68</f>
        <v>0</v>
      </c>
      <c r="R78" s="115">
        <f t="shared" si="38"/>
        <v>0</v>
      </c>
      <c r="S78" s="115">
        <f t="shared" si="38"/>
        <v>0</v>
      </c>
      <c r="T78" s="115">
        <f t="shared" si="38"/>
        <v>0</v>
      </c>
      <c r="U78" s="160">
        <f t="shared" si="38"/>
        <v>0</v>
      </c>
      <c r="V78" s="160">
        <f t="shared" si="38"/>
        <v>0</v>
      </c>
      <c r="W78" s="160">
        <f t="shared" si="38"/>
        <v>0</v>
      </c>
      <c r="X78" s="160">
        <f t="shared" si="38"/>
        <v>0</v>
      </c>
      <c r="Y78" s="115">
        <f t="shared" si="38"/>
        <v>0</v>
      </c>
      <c r="Z78" s="115">
        <f t="shared" si="38"/>
        <v>0</v>
      </c>
      <c r="AA78" s="115">
        <f t="shared" si="38"/>
        <v>792</v>
      </c>
      <c r="AB78" s="115">
        <f t="shared" si="38"/>
        <v>0</v>
      </c>
      <c r="AC78" s="23" t="e">
        <f>AD77+#REF!</f>
        <v>#REF!</v>
      </c>
      <c r="AD78" s="24"/>
      <c r="AE78" s="24"/>
      <c r="AF78" s="24"/>
      <c r="AG78" s="24"/>
      <c r="AH78" s="24"/>
      <c r="AI78" s="24"/>
    </row>
    <row r="79" spans="1:244" ht="15.75" x14ac:dyDescent="0.25">
      <c r="A79" s="91"/>
      <c r="B79" s="92"/>
      <c r="C79" s="92"/>
      <c r="D79" s="92"/>
      <c r="E79" s="92"/>
      <c r="F79" s="92"/>
      <c r="G79" s="92"/>
      <c r="H79" s="92"/>
      <c r="I79" s="92"/>
      <c r="J79" s="92"/>
      <c r="K79" s="224"/>
      <c r="L79" s="208" t="s">
        <v>70</v>
      </c>
      <c r="M79" s="208"/>
      <c r="N79" s="208"/>
      <c r="O79" s="208"/>
      <c r="P79" s="208"/>
      <c r="Q79" s="115">
        <f t="shared" ref="Q79:AB79" si="39">Q69</f>
        <v>0</v>
      </c>
      <c r="R79" s="115">
        <f t="shared" si="39"/>
        <v>0</v>
      </c>
      <c r="S79" s="115">
        <f t="shared" si="39"/>
        <v>0</v>
      </c>
      <c r="T79" s="115">
        <f t="shared" si="39"/>
        <v>0</v>
      </c>
      <c r="U79" s="160">
        <f t="shared" si="39"/>
        <v>0</v>
      </c>
      <c r="V79" s="160">
        <f t="shared" si="39"/>
        <v>0</v>
      </c>
      <c r="W79" s="160">
        <f t="shared" si="39"/>
        <v>0</v>
      </c>
      <c r="X79" s="160">
        <f t="shared" si="39"/>
        <v>0</v>
      </c>
      <c r="Y79" s="115">
        <f t="shared" si="39"/>
        <v>0</v>
      </c>
      <c r="Z79" s="115">
        <f t="shared" si="39"/>
        <v>0</v>
      </c>
      <c r="AA79" s="115">
        <f t="shared" si="39"/>
        <v>72</v>
      </c>
      <c r="AB79" s="115">
        <f t="shared" si="39"/>
        <v>0</v>
      </c>
      <c r="AC79" s="23"/>
      <c r="AD79" s="24"/>
      <c r="AE79" s="24"/>
      <c r="AF79" s="24"/>
      <c r="AG79" s="24"/>
      <c r="AH79" s="24"/>
      <c r="AI79" s="24"/>
    </row>
    <row r="80" spans="1:244" ht="17.25" customHeight="1" x14ac:dyDescent="0.25">
      <c r="A80" s="141"/>
      <c r="B80" s="142"/>
      <c r="C80" s="142"/>
      <c r="D80" s="142"/>
      <c r="E80" s="142"/>
      <c r="F80" s="142"/>
      <c r="G80" s="142"/>
      <c r="H80" s="142"/>
      <c r="I80" s="142"/>
      <c r="J80" s="142"/>
      <c r="K80" s="224"/>
      <c r="L80" s="209" t="s">
        <v>71</v>
      </c>
      <c r="M80" s="209"/>
      <c r="N80" s="209"/>
      <c r="O80" s="209"/>
      <c r="P80" s="209"/>
      <c r="Q80" s="115">
        <v>0</v>
      </c>
      <c r="R80" s="115"/>
      <c r="S80" s="115">
        <v>1</v>
      </c>
      <c r="T80" s="115"/>
      <c r="U80" s="160">
        <v>1</v>
      </c>
      <c r="V80" s="160"/>
      <c r="W80" s="160">
        <v>5</v>
      </c>
      <c r="X80" s="160"/>
      <c r="Y80" s="115">
        <v>5</v>
      </c>
      <c r="Z80" s="115"/>
      <c r="AA80" s="115">
        <v>0</v>
      </c>
      <c r="AB80" s="115"/>
      <c r="AC80" s="23"/>
      <c r="AD80" s="24"/>
      <c r="AE80" s="24"/>
      <c r="AF80" s="24"/>
      <c r="AG80" s="24"/>
      <c r="AH80" s="24"/>
      <c r="AI80" s="24"/>
    </row>
    <row r="81" spans="1:244" ht="17.25" customHeight="1" x14ac:dyDescent="0.25">
      <c r="A81" s="141"/>
      <c r="B81" s="142"/>
      <c r="C81" s="105"/>
      <c r="D81" s="105"/>
      <c r="E81" s="105"/>
      <c r="F81" s="105"/>
      <c r="G81" s="105"/>
      <c r="H81" s="105"/>
      <c r="I81" s="105"/>
      <c r="J81" s="105"/>
      <c r="K81" s="224"/>
      <c r="L81" s="209" t="s">
        <v>91</v>
      </c>
      <c r="M81" s="209"/>
      <c r="N81" s="209"/>
      <c r="O81" s="209"/>
      <c r="P81" s="209"/>
      <c r="Q81" s="115">
        <v>2</v>
      </c>
      <c r="R81" s="115"/>
      <c r="S81" s="115">
        <v>7</v>
      </c>
      <c r="T81" s="115"/>
      <c r="U81" s="160">
        <v>7</v>
      </c>
      <c r="V81" s="160"/>
      <c r="W81" s="160">
        <v>5</v>
      </c>
      <c r="X81" s="160"/>
      <c r="Y81" s="115">
        <v>8</v>
      </c>
      <c r="Z81" s="115"/>
      <c r="AA81" s="115">
        <v>1</v>
      </c>
      <c r="AB81" s="115"/>
      <c r="AC81" s="23"/>
      <c r="AD81" s="24"/>
      <c r="AE81" s="24"/>
      <c r="AF81" s="24"/>
      <c r="AG81" s="24"/>
      <c r="AH81" s="24"/>
      <c r="AI81" s="24"/>
    </row>
    <row r="82" spans="1:244" ht="15.75" customHeight="1" x14ac:dyDescent="0.25">
      <c r="A82" s="131"/>
      <c r="B82" s="132"/>
      <c r="C82" s="132"/>
      <c r="D82" s="132"/>
      <c r="E82" s="132"/>
      <c r="F82" s="132"/>
      <c r="G82" s="132"/>
      <c r="H82" s="132"/>
      <c r="I82" s="132"/>
      <c r="J82" s="132"/>
      <c r="K82" s="225"/>
      <c r="L82" s="209" t="s">
        <v>89</v>
      </c>
      <c r="M82" s="209"/>
      <c r="N82" s="209"/>
      <c r="O82" s="209"/>
      <c r="P82" s="209"/>
      <c r="Q82" s="65">
        <v>0</v>
      </c>
      <c r="R82" s="65"/>
      <c r="S82" s="65">
        <v>5</v>
      </c>
      <c r="T82" s="65"/>
      <c r="U82" s="43">
        <v>0</v>
      </c>
      <c r="V82" s="43"/>
      <c r="W82" s="43">
        <v>6</v>
      </c>
      <c r="X82" s="43"/>
      <c r="Y82" s="65">
        <v>0</v>
      </c>
      <c r="Z82" s="65"/>
      <c r="AA82" s="65">
        <v>0</v>
      </c>
      <c r="AB82" s="65"/>
      <c r="AC82" s="23"/>
      <c r="AD82" s="24"/>
      <c r="AE82" s="24"/>
      <c r="AF82" s="24"/>
      <c r="AG82" s="24"/>
      <c r="AH82" s="24"/>
      <c r="AI82" s="24"/>
    </row>
    <row r="83" spans="1:244" ht="32.25" customHeight="1" x14ac:dyDescent="0.25">
      <c r="A83" s="34"/>
      <c r="B83" s="34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36"/>
      <c r="N83" s="106"/>
      <c r="O83" s="106"/>
      <c r="P83" s="150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23"/>
      <c r="AD83" s="24"/>
      <c r="AE83" s="24"/>
      <c r="AF83" s="24"/>
      <c r="AG83" s="24"/>
      <c r="AH83" s="24"/>
      <c r="AI83" s="24"/>
    </row>
    <row r="84" spans="1:244" s="169" customFormat="1" ht="22.15" customHeight="1" x14ac:dyDescent="0.3">
      <c r="A84" s="164"/>
      <c r="B84" s="210" t="s">
        <v>138</v>
      </c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 t="s">
        <v>72</v>
      </c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165"/>
      <c r="AD84" s="166"/>
      <c r="AE84" s="167"/>
      <c r="AF84" s="167"/>
      <c r="AG84" s="167"/>
      <c r="AH84" s="167"/>
      <c r="AI84" s="167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  <c r="DQ84" s="168"/>
      <c r="DR84" s="168"/>
      <c r="DS84" s="168"/>
      <c r="DT84" s="168"/>
      <c r="DU84" s="168"/>
      <c r="DV84" s="168"/>
      <c r="DW84" s="168"/>
      <c r="DX84" s="168"/>
      <c r="DY84" s="168"/>
      <c r="DZ84" s="168"/>
      <c r="EA84" s="168"/>
      <c r="EB84" s="168"/>
      <c r="EC84" s="168"/>
      <c r="ED84" s="168"/>
      <c r="EE84" s="168"/>
      <c r="EF84" s="168"/>
      <c r="EG84" s="168"/>
      <c r="EH84" s="168"/>
      <c r="EI84" s="168"/>
      <c r="EJ84" s="168"/>
      <c r="EK84" s="168"/>
      <c r="EL84" s="168"/>
      <c r="EM84" s="168"/>
      <c r="EN84" s="168"/>
      <c r="EO84" s="168"/>
      <c r="EP84" s="168"/>
      <c r="EQ84" s="168"/>
      <c r="ER84" s="168"/>
      <c r="ES84" s="168"/>
      <c r="ET84" s="168"/>
      <c r="EU84" s="168"/>
      <c r="EV84" s="168"/>
      <c r="EW84" s="168"/>
      <c r="EX84" s="168"/>
      <c r="EY84" s="168"/>
      <c r="EZ84" s="168"/>
      <c r="FA84" s="168"/>
      <c r="FB84" s="168"/>
      <c r="FC84" s="168"/>
      <c r="FD84" s="168"/>
      <c r="FE84" s="168"/>
      <c r="FF84" s="168"/>
      <c r="FG84" s="168"/>
      <c r="FH84" s="168"/>
      <c r="FI84" s="168"/>
      <c r="FJ84" s="168"/>
      <c r="FK84" s="168"/>
      <c r="FL84" s="168"/>
      <c r="FM84" s="168"/>
      <c r="FN84" s="168"/>
      <c r="FO84" s="168"/>
      <c r="FP84" s="168"/>
      <c r="FQ84" s="168"/>
      <c r="FR84" s="168"/>
      <c r="FS84" s="168"/>
      <c r="FT84" s="168"/>
      <c r="FU84" s="168"/>
      <c r="FV84" s="168"/>
      <c r="FW84" s="168"/>
      <c r="FX84" s="168"/>
      <c r="FY84" s="168"/>
      <c r="FZ84" s="168"/>
      <c r="GA84" s="168"/>
      <c r="GB84" s="168"/>
      <c r="GC84" s="168"/>
      <c r="GD84" s="168"/>
      <c r="GE84" s="168"/>
      <c r="GF84" s="168"/>
      <c r="GG84" s="168"/>
      <c r="GH84" s="168"/>
      <c r="GI84" s="168"/>
      <c r="GJ84" s="168"/>
      <c r="GK84" s="168"/>
      <c r="GL84" s="168"/>
      <c r="GM84" s="168"/>
      <c r="GN84" s="168"/>
      <c r="GO84" s="168"/>
      <c r="GP84" s="168"/>
      <c r="GQ84" s="168"/>
      <c r="GR84" s="168"/>
      <c r="GS84" s="168"/>
      <c r="GT84" s="168"/>
      <c r="GU84" s="168"/>
      <c r="GV84" s="168"/>
      <c r="GW84" s="168"/>
      <c r="GX84" s="168"/>
      <c r="GY84" s="168"/>
      <c r="GZ84" s="168"/>
      <c r="HA84" s="168"/>
      <c r="HB84" s="168"/>
      <c r="HC84" s="168"/>
      <c r="HD84" s="168"/>
      <c r="HE84" s="168"/>
      <c r="HF84" s="168"/>
      <c r="HG84" s="168"/>
      <c r="HH84" s="168"/>
      <c r="HI84" s="168"/>
      <c r="HJ84" s="168"/>
      <c r="HK84" s="168"/>
      <c r="HL84" s="168"/>
      <c r="HM84" s="168"/>
      <c r="HN84" s="168"/>
      <c r="HO84" s="168"/>
      <c r="HP84" s="168"/>
      <c r="HQ84" s="168"/>
      <c r="HR84" s="168"/>
      <c r="HS84" s="168"/>
      <c r="HT84" s="168"/>
      <c r="HU84" s="168"/>
      <c r="HV84" s="168"/>
      <c r="HW84" s="168"/>
      <c r="HX84" s="168"/>
      <c r="HY84" s="168"/>
      <c r="HZ84" s="168"/>
      <c r="IA84" s="168"/>
      <c r="IB84" s="168"/>
      <c r="IC84" s="168"/>
      <c r="ID84" s="168"/>
      <c r="IE84" s="168"/>
      <c r="IF84" s="168"/>
      <c r="IG84" s="168"/>
      <c r="IH84" s="168"/>
      <c r="II84" s="168"/>
      <c r="IJ84" s="168"/>
    </row>
    <row r="85" spans="1:244" s="169" customFormat="1" ht="18.75" x14ac:dyDescent="0.3">
      <c r="A85" s="164"/>
      <c r="B85" s="210" t="s">
        <v>128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170" t="s">
        <v>73</v>
      </c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65"/>
      <c r="AD85" s="167"/>
      <c r="AE85" s="167"/>
      <c r="AF85" s="167"/>
      <c r="AG85" s="167"/>
      <c r="AH85" s="167"/>
      <c r="AI85" s="167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68"/>
      <c r="BN85" s="168"/>
      <c r="BO85" s="168"/>
      <c r="BP85" s="168"/>
      <c r="BQ85" s="168"/>
      <c r="BR85" s="168"/>
      <c r="BS85" s="168"/>
      <c r="BT85" s="168"/>
      <c r="BU85" s="168"/>
      <c r="BV85" s="168"/>
      <c r="BW85" s="168"/>
      <c r="BX85" s="168"/>
      <c r="BY85" s="168"/>
      <c r="BZ85" s="168"/>
      <c r="CA85" s="168"/>
      <c r="CB85" s="168"/>
      <c r="CC85" s="168"/>
      <c r="CD85" s="168"/>
      <c r="CE85" s="168"/>
      <c r="CF85" s="168"/>
      <c r="CG85" s="168"/>
      <c r="CH85" s="168"/>
      <c r="CI85" s="168"/>
      <c r="CJ85" s="168"/>
      <c r="CK85" s="168"/>
      <c r="CL85" s="168"/>
      <c r="CM85" s="168"/>
      <c r="CN85" s="168"/>
      <c r="CO85" s="168"/>
      <c r="CP85" s="168"/>
      <c r="CQ85" s="168"/>
      <c r="CR85" s="168"/>
      <c r="CS85" s="168"/>
      <c r="CT85" s="168"/>
      <c r="CU85" s="168"/>
      <c r="CV85" s="168"/>
      <c r="CW85" s="168"/>
      <c r="CX85" s="168"/>
      <c r="CY85" s="168"/>
      <c r="CZ85" s="168"/>
      <c r="DA85" s="168"/>
      <c r="DB85" s="168"/>
      <c r="DC85" s="168"/>
      <c r="DD85" s="168"/>
      <c r="DE85" s="168"/>
      <c r="DF85" s="168"/>
      <c r="DG85" s="168"/>
      <c r="DH85" s="168"/>
      <c r="DI85" s="168"/>
      <c r="DJ85" s="168"/>
      <c r="DK85" s="168"/>
      <c r="DL85" s="168"/>
      <c r="DM85" s="168"/>
      <c r="DN85" s="168"/>
      <c r="DO85" s="168"/>
      <c r="DP85" s="168"/>
      <c r="DQ85" s="168"/>
      <c r="DR85" s="168"/>
      <c r="DS85" s="168"/>
      <c r="DT85" s="168"/>
      <c r="DU85" s="168"/>
      <c r="DV85" s="168"/>
      <c r="DW85" s="168"/>
      <c r="DX85" s="168"/>
      <c r="DY85" s="168"/>
      <c r="DZ85" s="168"/>
      <c r="EA85" s="168"/>
      <c r="EB85" s="168"/>
      <c r="EC85" s="168"/>
      <c r="ED85" s="168"/>
      <c r="EE85" s="168"/>
      <c r="EF85" s="168"/>
      <c r="EG85" s="168"/>
      <c r="EH85" s="168"/>
      <c r="EI85" s="168"/>
      <c r="EJ85" s="168"/>
      <c r="EK85" s="168"/>
      <c r="EL85" s="168"/>
      <c r="EM85" s="168"/>
      <c r="EN85" s="168"/>
      <c r="EO85" s="168"/>
      <c r="EP85" s="168"/>
      <c r="EQ85" s="168"/>
      <c r="ER85" s="168"/>
      <c r="ES85" s="168"/>
      <c r="ET85" s="168"/>
      <c r="EU85" s="168"/>
      <c r="EV85" s="168"/>
      <c r="EW85" s="168"/>
      <c r="EX85" s="168"/>
      <c r="EY85" s="168"/>
      <c r="EZ85" s="168"/>
      <c r="FA85" s="168"/>
      <c r="FB85" s="168"/>
      <c r="FC85" s="168"/>
      <c r="FD85" s="168"/>
      <c r="FE85" s="168"/>
      <c r="FF85" s="168"/>
      <c r="FG85" s="168"/>
      <c r="FH85" s="168"/>
      <c r="FI85" s="168"/>
      <c r="FJ85" s="168"/>
      <c r="FK85" s="168"/>
      <c r="FL85" s="168"/>
      <c r="FM85" s="168"/>
      <c r="FN85" s="168"/>
      <c r="FO85" s="168"/>
      <c r="FP85" s="168"/>
      <c r="FQ85" s="168"/>
      <c r="FR85" s="168"/>
      <c r="FS85" s="168"/>
      <c r="FT85" s="168"/>
      <c r="FU85" s="168"/>
      <c r="FV85" s="168"/>
      <c r="FW85" s="168"/>
      <c r="FX85" s="168"/>
      <c r="FY85" s="168"/>
      <c r="FZ85" s="168"/>
      <c r="GA85" s="168"/>
      <c r="GB85" s="168"/>
      <c r="GC85" s="168"/>
      <c r="GD85" s="168"/>
      <c r="GE85" s="168"/>
      <c r="GF85" s="168"/>
      <c r="GG85" s="168"/>
      <c r="GH85" s="168"/>
      <c r="GI85" s="168"/>
      <c r="GJ85" s="168"/>
      <c r="GK85" s="168"/>
      <c r="GL85" s="168"/>
      <c r="GM85" s="168"/>
      <c r="GN85" s="168"/>
      <c r="GO85" s="168"/>
      <c r="GP85" s="168"/>
      <c r="GQ85" s="168"/>
      <c r="GR85" s="168"/>
      <c r="GS85" s="168"/>
      <c r="GT85" s="168"/>
      <c r="GU85" s="168"/>
      <c r="GV85" s="168"/>
      <c r="GW85" s="168"/>
      <c r="GX85" s="168"/>
      <c r="GY85" s="168"/>
      <c r="GZ85" s="168"/>
      <c r="HA85" s="168"/>
      <c r="HB85" s="168"/>
      <c r="HC85" s="168"/>
      <c r="HD85" s="168"/>
      <c r="HE85" s="168"/>
      <c r="HF85" s="168"/>
      <c r="HG85" s="168"/>
      <c r="HH85" s="168"/>
      <c r="HI85" s="168"/>
      <c r="HJ85" s="168"/>
      <c r="HK85" s="168"/>
      <c r="HL85" s="168"/>
      <c r="HM85" s="168"/>
      <c r="HN85" s="168"/>
      <c r="HO85" s="168"/>
      <c r="HP85" s="168"/>
      <c r="HQ85" s="168"/>
      <c r="HR85" s="168"/>
      <c r="HS85" s="168"/>
      <c r="HT85" s="168"/>
      <c r="HU85" s="168"/>
      <c r="HV85" s="168"/>
      <c r="HW85" s="168"/>
      <c r="HX85" s="168"/>
      <c r="HY85" s="168"/>
      <c r="HZ85" s="168"/>
      <c r="IA85" s="168"/>
      <c r="IB85" s="168"/>
      <c r="IC85" s="168"/>
      <c r="ID85" s="168"/>
      <c r="IE85" s="168"/>
      <c r="IF85" s="168"/>
      <c r="IG85" s="168"/>
      <c r="IH85" s="168"/>
      <c r="II85" s="168"/>
      <c r="IJ85" s="168"/>
    </row>
    <row r="86" spans="1:244" s="169" customFormat="1" ht="15.75" customHeight="1" x14ac:dyDescent="0.3">
      <c r="A86" s="172"/>
      <c r="B86" s="210" t="s">
        <v>129</v>
      </c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165"/>
      <c r="AD86" s="167"/>
      <c r="AE86" s="167"/>
      <c r="AF86" s="167"/>
      <c r="AG86" s="167"/>
      <c r="AH86" s="167"/>
      <c r="AI86" s="167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  <c r="CH86" s="168"/>
      <c r="CI86" s="168"/>
      <c r="CJ86" s="168"/>
      <c r="CK86" s="168"/>
      <c r="CL86" s="168"/>
      <c r="CM86" s="168"/>
      <c r="CN86" s="168"/>
      <c r="CO86" s="168"/>
      <c r="CP86" s="168"/>
      <c r="CQ86" s="168"/>
      <c r="CR86" s="168"/>
      <c r="CS86" s="168"/>
      <c r="CT86" s="168"/>
      <c r="CU86" s="168"/>
      <c r="CV86" s="168"/>
      <c r="CW86" s="168"/>
      <c r="CX86" s="168"/>
      <c r="CY86" s="168"/>
      <c r="CZ86" s="168"/>
      <c r="DA86" s="168"/>
      <c r="DB86" s="168"/>
      <c r="DC86" s="168"/>
      <c r="DD86" s="168"/>
      <c r="DE86" s="168"/>
      <c r="DF86" s="168"/>
      <c r="DG86" s="168"/>
      <c r="DH86" s="168"/>
      <c r="DI86" s="168"/>
      <c r="DJ86" s="168"/>
      <c r="DK86" s="168"/>
      <c r="DL86" s="168"/>
      <c r="DM86" s="168"/>
      <c r="DN86" s="168"/>
      <c r="DO86" s="168"/>
      <c r="DP86" s="168"/>
      <c r="DQ86" s="168"/>
      <c r="DR86" s="168"/>
      <c r="DS86" s="168"/>
      <c r="DT86" s="168"/>
      <c r="DU86" s="168"/>
      <c r="DV86" s="168"/>
      <c r="DW86" s="168"/>
      <c r="DX86" s="168"/>
      <c r="DY86" s="168"/>
      <c r="DZ86" s="168"/>
      <c r="EA86" s="168"/>
      <c r="EB86" s="168"/>
      <c r="EC86" s="168"/>
      <c r="ED86" s="168"/>
      <c r="EE86" s="168"/>
      <c r="EF86" s="168"/>
      <c r="EG86" s="168"/>
      <c r="EH86" s="168"/>
      <c r="EI86" s="168"/>
      <c r="EJ86" s="168"/>
      <c r="EK86" s="168"/>
      <c r="EL86" s="168"/>
      <c r="EM86" s="168"/>
      <c r="EN86" s="168"/>
      <c r="EO86" s="168"/>
      <c r="EP86" s="168"/>
      <c r="EQ86" s="168"/>
      <c r="ER86" s="168"/>
      <c r="ES86" s="168"/>
      <c r="ET86" s="168"/>
      <c r="EU86" s="168"/>
      <c r="EV86" s="168"/>
      <c r="EW86" s="168"/>
      <c r="EX86" s="168"/>
      <c r="EY86" s="168"/>
      <c r="EZ86" s="168"/>
      <c r="FA86" s="168"/>
      <c r="FB86" s="168"/>
      <c r="FC86" s="168"/>
      <c r="FD86" s="168"/>
      <c r="FE86" s="168"/>
      <c r="FF86" s="168"/>
      <c r="FG86" s="168"/>
      <c r="FH86" s="168"/>
      <c r="FI86" s="168"/>
      <c r="FJ86" s="168"/>
      <c r="FK86" s="168"/>
      <c r="FL86" s="168"/>
      <c r="FM86" s="168"/>
      <c r="FN86" s="168"/>
      <c r="FO86" s="168"/>
      <c r="FP86" s="168"/>
      <c r="FQ86" s="168"/>
      <c r="FR86" s="168"/>
      <c r="FS86" s="168"/>
      <c r="FT86" s="168"/>
      <c r="FU86" s="168"/>
      <c r="FV86" s="168"/>
      <c r="FW86" s="168"/>
      <c r="FX86" s="168"/>
      <c r="FY86" s="168"/>
      <c r="FZ86" s="168"/>
      <c r="GA86" s="168"/>
      <c r="GB86" s="168"/>
      <c r="GC86" s="168"/>
      <c r="GD86" s="168"/>
      <c r="GE86" s="168"/>
      <c r="GF86" s="168"/>
      <c r="GG86" s="168"/>
      <c r="GH86" s="168"/>
      <c r="GI86" s="168"/>
      <c r="GJ86" s="168"/>
      <c r="GK86" s="168"/>
      <c r="GL86" s="168"/>
      <c r="GM86" s="168"/>
      <c r="GN86" s="168"/>
      <c r="GO86" s="168"/>
      <c r="GP86" s="168"/>
      <c r="GQ86" s="168"/>
      <c r="GR86" s="168"/>
      <c r="GS86" s="168"/>
      <c r="GT86" s="168"/>
      <c r="GU86" s="168"/>
      <c r="GV86" s="168"/>
      <c r="GW86" s="168"/>
      <c r="GX86" s="168"/>
      <c r="GY86" s="168"/>
      <c r="GZ86" s="168"/>
      <c r="HA86" s="168"/>
      <c r="HB86" s="168"/>
      <c r="HC86" s="168"/>
      <c r="HD86" s="168"/>
      <c r="HE86" s="168"/>
      <c r="HF86" s="168"/>
      <c r="HG86" s="168"/>
      <c r="HH86" s="168"/>
      <c r="HI86" s="168"/>
      <c r="HJ86" s="168"/>
      <c r="HK86" s="168"/>
      <c r="HL86" s="168"/>
      <c r="HM86" s="168"/>
      <c r="HN86" s="168"/>
      <c r="HO86" s="168"/>
      <c r="HP86" s="168"/>
      <c r="HQ86" s="168"/>
      <c r="HR86" s="168"/>
      <c r="HS86" s="168"/>
      <c r="HT86" s="168"/>
      <c r="HU86" s="168"/>
      <c r="HV86" s="168"/>
      <c r="HW86" s="168"/>
      <c r="HX86" s="168"/>
      <c r="HY86" s="168"/>
      <c r="HZ86" s="168"/>
      <c r="IA86" s="168"/>
      <c r="IB86" s="168"/>
      <c r="IC86" s="168"/>
      <c r="ID86" s="168"/>
      <c r="IE86" s="168"/>
      <c r="IF86" s="168"/>
      <c r="IG86" s="168"/>
      <c r="IH86" s="168"/>
      <c r="II86" s="168"/>
      <c r="IJ86" s="168"/>
    </row>
    <row r="87" spans="1:244" s="32" customFormat="1" ht="15.75" customHeight="1" x14ac:dyDescent="0.25">
      <c r="A87" s="6"/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7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27"/>
      <c r="AB87" s="8"/>
      <c r="AC87" s="23"/>
      <c r="AD87" s="24"/>
      <c r="AE87" s="24"/>
      <c r="AF87" s="24"/>
      <c r="AG87" s="24"/>
      <c r="AH87" s="24"/>
      <c r="AI87" s="24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</row>
    <row r="88" spans="1:244" s="32" customFormat="1" ht="15.75" x14ac:dyDescent="0.25">
      <c r="A88" s="6"/>
      <c r="B88" s="7"/>
      <c r="C88" s="97"/>
      <c r="D88" s="97"/>
      <c r="E88" s="97"/>
      <c r="F88" s="97"/>
      <c r="G88" s="97"/>
      <c r="H88" s="97"/>
      <c r="I88" s="8"/>
      <c r="J88" s="27"/>
      <c r="K88" s="27"/>
      <c r="L88" s="27"/>
      <c r="M88" s="8"/>
      <c r="N88" s="27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35"/>
      <c r="AC88" s="23"/>
      <c r="AD88" s="24"/>
      <c r="AE88" s="24"/>
      <c r="AF88" s="24"/>
      <c r="AG88" s="24"/>
      <c r="AH88" s="24"/>
      <c r="AI88" s="24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</row>
    <row r="89" spans="1:244" x14ac:dyDescent="0.2">
      <c r="B89" s="2" t="s">
        <v>92</v>
      </c>
      <c r="C89" s="174">
        <f t="shared" ref="C89:H89" si="40">COUNTIF(C26:C68,"ДЗ")</f>
        <v>2</v>
      </c>
      <c r="D89" s="175">
        <f t="shared" si="40"/>
        <v>10</v>
      </c>
      <c r="E89" s="127">
        <f t="shared" si="40"/>
        <v>8</v>
      </c>
      <c r="F89" s="127">
        <f t="shared" si="40"/>
        <v>5</v>
      </c>
      <c r="G89" s="180">
        <f t="shared" si="40"/>
        <v>8</v>
      </c>
      <c r="H89" s="181">
        <f t="shared" si="40"/>
        <v>1</v>
      </c>
      <c r="I89" s="109"/>
      <c r="J89" s="38"/>
      <c r="K89" s="109"/>
      <c r="Q89" s="3">
        <f t="shared" ref="Q89:AK89" si="41">Q23*36</f>
        <v>612</v>
      </c>
      <c r="R89" s="3">
        <f t="shared" si="41"/>
        <v>0</v>
      </c>
      <c r="S89" s="3">
        <f t="shared" si="41"/>
        <v>864</v>
      </c>
      <c r="T89" s="3">
        <f t="shared" si="41"/>
        <v>0</v>
      </c>
      <c r="U89" s="3">
        <f t="shared" si="41"/>
        <v>612</v>
      </c>
      <c r="V89" s="3">
        <f t="shared" si="41"/>
        <v>0</v>
      </c>
      <c r="W89" s="3">
        <f t="shared" si="41"/>
        <v>864</v>
      </c>
      <c r="X89" s="3">
        <f t="shared" si="41"/>
        <v>0</v>
      </c>
      <c r="Y89" s="3">
        <f t="shared" si="41"/>
        <v>612</v>
      </c>
      <c r="Z89" s="3">
        <f t="shared" si="41"/>
        <v>0</v>
      </c>
      <c r="AA89" s="3">
        <f t="shared" si="41"/>
        <v>864</v>
      </c>
      <c r="AB89" s="3">
        <f t="shared" si="41"/>
        <v>0</v>
      </c>
      <c r="AC89" s="1" t="e">
        <f t="shared" si="41"/>
        <v>#REF!</v>
      </c>
      <c r="AD89" s="1" t="e">
        <f t="shared" si="41"/>
        <v>#REF!</v>
      </c>
      <c r="AE89" s="1">
        <f t="shared" si="41"/>
        <v>0</v>
      </c>
      <c r="AF89" s="1">
        <f t="shared" si="41"/>
        <v>0</v>
      </c>
      <c r="AG89" s="1">
        <f t="shared" si="41"/>
        <v>0</v>
      </c>
      <c r="AH89" s="1">
        <f t="shared" si="41"/>
        <v>0</v>
      </c>
      <c r="AI89" s="1">
        <f t="shared" si="41"/>
        <v>0</v>
      </c>
      <c r="AJ89" s="1">
        <f t="shared" si="41"/>
        <v>0</v>
      </c>
      <c r="AK89" s="1">
        <f t="shared" si="41"/>
        <v>0</v>
      </c>
    </row>
    <row r="90" spans="1:244" x14ac:dyDescent="0.2">
      <c r="B90" s="2" t="s">
        <v>93</v>
      </c>
      <c r="C90" s="176">
        <f t="shared" ref="C90:H90" si="42">COUNTIF(C26:C68,"З")</f>
        <v>0</v>
      </c>
      <c r="D90" s="177">
        <f t="shared" si="42"/>
        <v>0</v>
      </c>
      <c r="E90" s="127">
        <f t="shared" si="42"/>
        <v>0</v>
      </c>
      <c r="F90" s="127">
        <f t="shared" si="42"/>
        <v>5</v>
      </c>
      <c r="G90" s="182">
        <f t="shared" si="42"/>
        <v>0</v>
      </c>
      <c r="H90" s="183">
        <f t="shared" si="42"/>
        <v>0</v>
      </c>
      <c r="Q90" s="107">
        <f>Q70+R70</f>
        <v>612</v>
      </c>
      <c r="S90" s="107">
        <f>S70+T70</f>
        <v>864</v>
      </c>
      <c r="U90" s="107">
        <f>U70+V70</f>
        <v>612</v>
      </c>
      <c r="W90" s="107">
        <f>W70+X70</f>
        <v>864</v>
      </c>
      <c r="Y90" s="107">
        <f>Y70+Z70</f>
        <v>612</v>
      </c>
      <c r="AA90" s="107">
        <f>AA70+AB70</f>
        <v>864</v>
      </c>
      <c r="AB90" s="108"/>
    </row>
    <row r="91" spans="1:244" x14ac:dyDescent="0.2">
      <c r="B91" s="2" t="s">
        <v>94</v>
      </c>
      <c r="C91" s="178">
        <f t="shared" ref="C91:H91" si="43">COUNTIF(C26:C68,"Э")+COUNTIF(C26:C68,"Эк")</f>
        <v>0</v>
      </c>
      <c r="D91" s="179">
        <f t="shared" si="43"/>
        <v>0</v>
      </c>
      <c r="E91" s="127">
        <f t="shared" si="43"/>
        <v>2</v>
      </c>
      <c r="F91" s="127">
        <f t="shared" si="43"/>
        <v>5</v>
      </c>
      <c r="G91" s="184">
        <f t="shared" si="43"/>
        <v>5</v>
      </c>
      <c r="H91" s="185">
        <f t="shared" si="43"/>
        <v>0</v>
      </c>
      <c r="P91" s="38" t="s">
        <v>65</v>
      </c>
      <c r="Q91" s="109">
        <f>Q89-Q90</f>
        <v>0</v>
      </c>
      <c r="R91" s="109">
        <f t="shared" ref="R91:AK91" si="44">R89-R90</f>
        <v>0</v>
      </c>
      <c r="S91" s="109">
        <f t="shared" si="44"/>
        <v>0</v>
      </c>
      <c r="T91" s="109">
        <f t="shared" si="44"/>
        <v>0</v>
      </c>
      <c r="U91" s="109">
        <f t="shared" si="44"/>
        <v>0</v>
      </c>
      <c r="V91" s="109">
        <f t="shared" si="44"/>
        <v>0</v>
      </c>
      <c r="W91" s="109">
        <f t="shared" si="44"/>
        <v>0</v>
      </c>
      <c r="X91" s="109">
        <f t="shared" si="44"/>
        <v>0</v>
      </c>
      <c r="Y91" s="109">
        <f t="shared" si="44"/>
        <v>0</v>
      </c>
      <c r="Z91" s="109">
        <f t="shared" si="44"/>
        <v>0</v>
      </c>
      <c r="AA91" s="109">
        <f t="shared" si="44"/>
        <v>0</v>
      </c>
      <c r="AB91" s="109">
        <f t="shared" si="44"/>
        <v>0</v>
      </c>
      <c r="AC91" s="37" t="e">
        <f t="shared" si="44"/>
        <v>#REF!</v>
      </c>
      <c r="AD91" s="37" t="e">
        <f t="shared" si="44"/>
        <v>#REF!</v>
      </c>
      <c r="AE91" s="37">
        <f t="shared" si="44"/>
        <v>0</v>
      </c>
      <c r="AF91" s="37">
        <f t="shared" si="44"/>
        <v>0</v>
      </c>
      <c r="AG91" s="37">
        <f t="shared" si="44"/>
        <v>0</v>
      </c>
      <c r="AH91" s="37">
        <f t="shared" si="44"/>
        <v>0</v>
      </c>
      <c r="AI91" s="37">
        <f t="shared" si="44"/>
        <v>0</v>
      </c>
      <c r="AJ91" s="37">
        <f t="shared" si="44"/>
        <v>0</v>
      </c>
      <c r="AK91" s="37">
        <f t="shared" si="44"/>
        <v>0</v>
      </c>
      <c r="AL91" s="11"/>
    </row>
    <row r="92" spans="1:244" x14ac:dyDescent="0.2">
      <c r="A92" s="33"/>
      <c r="B92" s="33"/>
      <c r="C92" s="96"/>
      <c r="D92" s="96"/>
      <c r="E92" s="96"/>
      <c r="F92" s="96"/>
      <c r="G92" s="96"/>
      <c r="H92" s="96"/>
      <c r="I92" s="96"/>
      <c r="J92" s="13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108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</row>
    <row r="93" spans="1:244" ht="12.75" x14ac:dyDescent="0.2">
      <c r="A93" s="33"/>
      <c r="B93" s="33"/>
      <c r="C93" s="96"/>
      <c r="D93" s="96"/>
      <c r="E93" s="96"/>
      <c r="F93" s="96"/>
      <c r="G93" s="96"/>
      <c r="H93" s="96"/>
      <c r="I93" s="136"/>
      <c r="J93" s="136"/>
      <c r="K93" s="136">
        <f>J70+L70+M70+N70+O70+P70</f>
        <v>4428</v>
      </c>
      <c r="L93" s="96"/>
      <c r="M93" s="96"/>
      <c r="N93" s="96"/>
      <c r="O93" s="96"/>
      <c r="P93" s="96" t="s">
        <v>102</v>
      </c>
      <c r="Q93" s="136">
        <f t="shared" ref="Q93:AB93" si="45">SUM(Q75:Q79)</f>
        <v>612</v>
      </c>
      <c r="R93" s="136">
        <f t="shared" si="45"/>
        <v>0</v>
      </c>
      <c r="S93" s="136">
        <f t="shared" si="45"/>
        <v>864</v>
      </c>
      <c r="T93" s="136">
        <f t="shared" si="45"/>
        <v>0</v>
      </c>
      <c r="U93" s="136">
        <f t="shared" si="45"/>
        <v>592</v>
      </c>
      <c r="V93" s="136">
        <f t="shared" si="45"/>
        <v>20</v>
      </c>
      <c r="W93" s="136">
        <f t="shared" si="45"/>
        <v>836</v>
      </c>
      <c r="X93" s="136">
        <f t="shared" si="45"/>
        <v>12</v>
      </c>
      <c r="Y93" s="136">
        <f t="shared" si="45"/>
        <v>568</v>
      </c>
      <c r="Z93" s="136">
        <f t="shared" si="45"/>
        <v>12</v>
      </c>
      <c r="AA93" s="136">
        <f t="shared" si="45"/>
        <v>864</v>
      </c>
      <c r="AB93" s="136">
        <f t="shared" si="45"/>
        <v>0</v>
      </c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</row>
    <row r="94" spans="1:244" ht="12.75" x14ac:dyDescent="0.2">
      <c r="A94" s="33"/>
      <c r="B94" s="33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137" t="s">
        <v>65</v>
      </c>
      <c r="Q94" s="138">
        <f t="shared" ref="Q94:AB94" si="46">Q70-Q93</f>
        <v>0</v>
      </c>
      <c r="R94" s="138">
        <f t="shared" si="46"/>
        <v>0</v>
      </c>
      <c r="S94" s="138">
        <f t="shared" si="46"/>
        <v>0</v>
      </c>
      <c r="T94" s="138">
        <f t="shared" si="46"/>
        <v>0</v>
      </c>
      <c r="U94" s="138">
        <f t="shared" si="46"/>
        <v>0</v>
      </c>
      <c r="V94" s="138">
        <f t="shared" si="46"/>
        <v>0</v>
      </c>
      <c r="W94" s="138">
        <f t="shared" si="46"/>
        <v>16</v>
      </c>
      <c r="X94" s="138">
        <f t="shared" si="46"/>
        <v>0</v>
      </c>
      <c r="Y94" s="138">
        <f t="shared" si="46"/>
        <v>32</v>
      </c>
      <c r="Z94" s="138">
        <f t="shared" si="46"/>
        <v>0</v>
      </c>
      <c r="AA94" s="138">
        <f t="shared" si="46"/>
        <v>0</v>
      </c>
      <c r="AB94" s="138">
        <f t="shared" si="46"/>
        <v>0</v>
      </c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</row>
    <row r="95" spans="1:244" x14ac:dyDescent="0.2">
      <c r="A95" s="33"/>
      <c r="B95" s="33"/>
      <c r="C95" s="96"/>
      <c r="D95" s="96"/>
      <c r="E95" s="96"/>
      <c r="F95" s="96"/>
      <c r="G95" s="96"/>
      <c r="H95" s="137"/>
      <c r="I95" s="138"/>
      <c r="J95" s="96"/>
      <c r="K95" s="136">
        <f>L70+M70+O70+P70</f>
        <v>3016</v>
      </c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 t="s">
        <v>103</v>
      </c>
      <c r="X95" s="96"/>
      <c r="Y95" s="96" t="s">
        <v>108</v>
      </c>
      <c r="Z95" s="96"/>
      <c r="AA95" s="96"/>
      <c r="AB95" s="108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</row>
    <row r="96" spans="1:244" x14ac:dyDescent="0.2">
      <c r="A96" s="152"/>
      <c r="B96" s="152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108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</row>
    <row r="97" spans="1:244" x14ac:dyDescent="0.2">
      <c r="A97" s="152"/>
      <c r="B97" s="152"/>
      <c r="C97" s="153"/>
      <c r="D97" s="153"/>
      <c r="E97" s="153"/>
      <c r="F97" s="153"/>
      <c r="G97" s="153"/>
      <c r="H97" s="153"/>
      <c r="I97" s="187"/>
      <c r="J97" s="153"/>
      <c r="K97" s="187">
        <f>L70+M70+O70+P70</f>
        <v>3016</v>
      </c>
      <c r="L97" s="153"/>
      <c r="M97" s="153"/>
      <c r="N97" s="153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108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</row>
    <row r="98" spans="1:244" ht="15.75" x14ac:dyDescent="0.25">
      <c r="A98" s="152"/>
      <c r="B98" s="214">
        <f>K97+J70+N70</f>
        <v>4428</v>
      </c>
      <c r="C98" s="215"/>
      <c r="D98" s="215"/>
      <c r="E98" s="215"/>
      <c r="F98" s="215"/>
      <c r="G98" s="215"/>
      <c r="H98" s="215"/>
      <c r="I98" s="215"/>
      <c r="J98" s="215"/>
      <c r="K98" s="215"/>
      <c r="L98" s="153"/>
      <c r="M98" s="153"/>
      <c r="N98" s="153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108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</row>
    <row r="99" spans="1:244" ht="15.75" x14ac:dyDescent="0.25">
      <c r="A99" s="152"/>
      <c r="B99" s="216"/>
      <c r="C99" s="216"/>
      <c r="D99" s="216"/>
      <c r="E99" s="216"/>
      <c r="F99" s="216"/>
      <c r="G99" s="216"/>
      <c r="H99" s="216"/>
      <c r="I99" s="216"/>
      <c r="J99" s="216"/>
      <c r="K99" s="216"/>
      <c r="L99" s="153"/>
      <c r="M99" s="153"/>
      <c r="N99" s="153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108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</row>
    <row r="100" spans="1:244" ht="15.75" x14ac:dyDescent="0.2">
      <c r="A100" s="152"/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153"/>
      <c r="M100" s="153"/>
      <c r="N100" s="153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108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</row>
    <row r="101" spans="1:244" x14ac:dyDescent="0.2">
      <c r="A101" s="152"/>
      <c r="B101" s="152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108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</row>
    <row r="102" spans="1:244" x14ac:dyDescent="0.2">
      <c r="A102" s="152"/>
      <c r="B102" s="152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108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</row>
    <row r="103" spans="1:244" x14ac:dyDescent="0.2">
      <c r="A103" s="152"/>
      <c r="B103" s="152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108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</row>
    <row r="104" spans="1:244" x14ac:dyDescent="0.2">
      <c r="A104" s="152"/>
      <c r="B104" s="152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108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</row>
    <row r="105" spans="1:244" x14ac:dyDescent="0.2">
      <c r="A105" s="33"/>
      <c r="B105" s="33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108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</row>
    <row r="106" spans="1:244" x14ac:dyDescent="0.2">
      <c r="A106" s="33"/>
      <c r="B106" s="33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108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</row>
    <row r="107" spans="1:244" x14ac:dyDescent="0.2">
      <c r="A107" s="33"/>
      <c r="B107" s="33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108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</row>
    <row r="108" spans="1:244" x14ac:dyDescent="0.2">
      <c r="A108" s="33"/>
      <c r="B108" s="33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108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</row>
    <row r="109" spans="1:244" x14ac:dyDescent="0.2">
      <c r="A109" s="33"/>
      <c r="B109" s="33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108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</row>
    <row r="110" spans="1:244" x14ac:dyDescent="0.2">
      <c r="A110" s="33"/>
      <c r="B110" s="33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108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</row>
    <row r="111" spans="1:244" x14ac:dyDescent="0.2">
      <c r="A111" s="33"/>
      <c r="B111" s="33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108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</row>
    <row r="112" spans="1:244" x14ac:dyDescent="0.2">
      <c r="A112" s="33"/>
      <c r="B112" s="33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108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</row>
    <row r="113" spans="1:244" x14ac:dyDescent="0.2">
      <c r="A113" s="33"/>
      <c r="B113" s="33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108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</row>
    <row r="114" spans="1:244" x14ac:dyDescent="0.2">
      <c r="A114" s="33"/>
      <c r="B114" s="33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108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</row>
    <row r="115" spans="1:244" x14ac:dyDescent="0.2">
      <c r="A115" s="33"/>
      <c r="B115" s="33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108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</row>
    <row r="116" spans="1:244" x14ac:dyDescent="0.2">
      <c r="A116" s="33"/>
      <c r="B116" s="33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108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</row>
    <row r="117" spans="1:244" x14ac:dyDescent="0.2">
      <c r="A117" s="33"/>
      <c r="B117" s="33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108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</row>
    <row r="118" spans="1:244" x14ac:dyDescent="0.2">
      <c r="A118" s="33"/>
      <c r="B118" s="33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108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</row>
    <row r="119" spans="1:244" x14ac:dyDescent="0.2">
      <c r="A119" s="33"/>
      <c r="B119" s="33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108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</row>
    <row r="120" spans="1:244" x14ac:dyDescent="0.2">
      <c r="A120" s="33"/>
      <c r="B120" s="33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108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</row>
    <row r="121" spans="1:244" x14ac:dyDescent="0.2">
      <c r="A121" s="33"/>
      <c r="B121" s="33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108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</row>
    <row r="122" spans="1:244" x14ac:dyDescent="0.2">
      <c r="A122" s="33"/>
      <c r="B122" s="33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108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</row>
    <row r="123" spans="1:244" x14ac:dyDescent="0.2">
      <c r="A123" s="33"/>
      <c r="B123" s="33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108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</row>
    <row r="124" spans="1:244" x14ac:dyDescent="0.2">
      <c r="A124" s="33"/>
      <c r="B124" s="33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108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</row>
    <row r="125" spans="1:244" x14ac:dyDescent="0.2">
      <c r="A125" s="33"/>
      <c r="B125" s="33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108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</row>
    <row r="126" spans="1:244" x14ac:dyDescent="0.2">
      <c r="A126" s="33"/>
      <c r="B126" s="33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108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</row>
    <row r="127" spans="1:244" x14ac:dyDescent="0.2">
      <c r="A127" s="33"/>
      <c r="B127" s="33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108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</row>
    <row r="128" spans="1:244" x14ac:dyDescent="0.2">
      <c r="A128" s="33"/>
      <c r="B128" s="33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108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</row>
    <row r="129" spans="1:244" x14ac:dyDescent="0.2">
      <c r="A129" s="33"/>
      <c r="B129" s="33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108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</row>
    <row r="130" spans="1:244" x14ac:dyDescent="0.2">
      <c r="A130" s="33"/>
      <c r="B130" s="33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108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</row>
    <row r="131" spans="1:244" x14ac:dyDescent="0.2">
      <c r="A131" s="33"/>
      <c r="B131" s="33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108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</row>
    <row r="132" spans="1:244" x14ac:dyDescent="0.2">
      <c r="A132" s="33"/>
      <c r="B132" s="33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108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</row>
    <row r="133" spans="1:244" x14ac:dyDescent="0.2">
      <c r="A133" s="33"/>
      <c r="B133" s="33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108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</row>
    <row r="134" spans="1:244" x14ac:dyDescent="0.2">
      <c r="A134" s="33"/>
      <c r="B134" s="33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108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</row>
    <row r="135" spans="1:244" x14ac:dyDescent="0.2">
      <c r="A135" s="33"/>
      <c r="B135" s="33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108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</row>
    <row r="136" spans="1:244" x14ac:dyDescent="0.2">
      <c r="A136" s="33"/>
      <c r="B136" s="33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108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</row>
    <row r="137" spans="1:244" x14ac:dyDescent="0.2">
      <c r="A137" s="33"/>
      <c r="B137" s="33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108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</row>
    <row r="138" spans="1:244" x14ac:dyDescent="0.2">
      <c r="A138" s="33"/>
      <c r="B138" s="33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108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33"/>
      <c r="GZ138" s="33"/>
      <c r="HA138" s="33"/>
      <c r="HB138" s="33"/>
      <c r="HC138" s="33"/>
      <c r="HD138" s="33"/>
      <c r="HE138" s="33"/>
      <c r="HF138" s="33"/>
      <c r="HG138" s="33"/>
      <c r="HH138" s="33"/>
      <c r="HI138" s="33"/>
      <c r="HJ138" s="33"/>
      <c r="HK138" s="33"/>
      <c r="HL138" s="33"/>
      <c r="HM138" s="33"/>
      <c r="HN138" s="33"/>
      <c r="HO138" s="33"/>
      <c r="HP138" s="33"/>
      <c r="HQ138" s="33"/>
      <c r="HR138" s="33"/>
      <c r="HS138" s="33"/>
      <c r="HT138" s="33"/>
      <c r="HU138" s="33"/>
      <c r="HV138" s="33"/>
      <c r="HW138" s="33"/>
      <c r="HX138" s="33"/>
      <c r="HY138" s="33"/>
      <c r="HZ138" s="33"/>
      <c r="IA138" s="33"/>
      <c r="IB138" s="33"/>
      <c r="IC138" s="33"/>
      <c r="ID138" s="33"/>
      <c r="IE138" s="33"/>
      <c r="IF138" s="33"/>
      <c r="IG138" s="33"/>
      <c r="IH138" s="33"/>
      <c r="II138" s="33"/>
      <c r="IJ138" s="33"/>
    </row>
    <row r="139" spans="1:244" x14ac:dyDescent="0.2">
      <c r="A139" s="33"/>
      <c r="B139" s="33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108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</row>
    <row r="140" spans="1:244" x14ac:dyDescent="0.2">
      <c r="A140" s="33"/>
      <c r="B140" s="33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108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  <c r="HM140" s="33"/>
      <c r="HN140" s="33"/>
      <c r="HO140" s="33"/>
      <c r="HP140" s="33"/>
      <c r="HQ140" s="33"/>
      <c r="HR140" s="33"/>
      <c r="HS140" s="33"/>
      <c r="HT140" s="33"/>
      <c r="HU140" s="33"/>
      <c r="HV140" s="33"/>
      <c r="HW140" s="33"/>
      <c r="HX140" s="33"/>
      <c r="HY140" s="33"/>
      <c r="HZ140" s="33"/>
      <c r="IA140" s="33"/>
      <c r="IB140" s="33"/>
      <c r="IC140" s="33"/>
      <c r="ID140" s="33"/>
      <c r="IE140" s="33"/>
      <c r="IF140" s="33"/>
      <c r="IG140" s="33"/>
      <c r="IH140" s="33"/>
      <c r="II140" s="33"/>
      <c r="IJ140" s="33"/>
    </row>
    <row r="141" spans="1:244" x14ac:dyDescent="0.2">
      <c r="A141" s="33"/>
      <c r="B141" s="33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108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</row>
    <row r="142" spans="1:244" x14ac:dyDescent="0.2">
      <c r="A142" s="33"/>
      <c r="B142" s="33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108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</row>
    <row r="143" spans="1:244" x14ac:dyDescent="0.2">
      <c r="A143" s="33"/>
      <c r="B143" s="33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108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</row>
    <row r="144" spans="1:244" x14ac:dyDescent="0.2">
      <c r="A144" s="33"/>
      <c r="B144" s="33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108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</row>
    <row r="145" spans="1:244" x14ac:dyDescent="0.2">
      <c r="A145" s="33"/>
      <c r="B145" s="33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108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</row>
    <row r="146" spans="1:244" x14ac:dyDescent="0.2">
      <c r="A146" s="33"/>
      <c r="B146" s="33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108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</row>
    <row r="147" spans="1:244" x14ac:dyDescent="0.2">
      <c r="A147" s="33"/>
      <c r="B147" s="33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108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</row>
    <row r="148" spans="1:244" x14ac:dyDescent="0.2">
      <c r="A148" s="33"/>
      <c r="B148" s="33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108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</row>
    <row r="149" spans="1:244" x14ac:dyDescent="0.2">
      <c r="A149" s="33"/>
      <c r="B149" s="33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108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</row>
    <row r="150" spans="1:244" x14ac:dyDescent="0.2">
      <c r="A150" s="33"/>
      <c r="B150" s="33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108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</row>
    <row r="151" spans="1:244" x14ac:dyDescent="0.2">
      <c r="A151" s="33"/>
      <c r="B151" s="33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108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</row>
    <row r="152" spans="1:244" x14ac:dyDescent="0.2">
      <c r="A152" s="33"/>
      <c r="B152" s="33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108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</row>
    <row r="153" spans="1:244" x14ac:dyDescent="0.2">
      <c r="A153" s="33"/>
      <c r="B153" s="33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108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</row>
    <row r="154" spans="1:244" x14ac:dyDescent="0.2">
      <c r="A154" s="33"/>
      <c r="B154" s="33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</row>
  </sheetData>
  <mergeCells count="59">
    <mergeCell ref="G10:S10"/>
    <mergeCell ref="C13:U13"/>
    <mergeCell ref="B98:K98"/>
    <mergeCell ref="B99:K99"/>
    <mergeCell ref="B100:K100"/>
    <mergeCell ref="A75:J75"/>
    <mergeCell ref="A76:J76"/>
    <mergeCell ref="A77:J77"/>
    <mergeCell ref="K75:K82"/>
    <mergeCell ref="B85:M85"/>
    <mergeCell ref="B86:M86"/>
    <mergeCell ref="B87:M87"/>
    <mergeCell ref="L75:P75"/>
    <mergeCell ref="L76:P76"/>
    <mergeCell ref="L77:P77"/>
    <mergeCell ref="L78:P78"/>
    <mergeCell ref="L79:P79"/>
    <mergeCell ref="L80:P80"/>
    <mergeCell ref="L81:P81"/>
    <mergeCell ref="L82:P82"/>
    <mergeCell ref="B84:M84"/>
    <mergeCell ref="N84:AB84"/>
    <mergeCell ref="C73:H73"/>
    <mergeCell ref="C74:H74"/>
    <mergeCell ref="AB22:AB23"/>
    <mergeCell ref="W20:X21"/>
    <mergeCell ref="Y20:Z21"/>
    <mergeCell ref="AA20:AB21"/>
    <mergeCell ref="T22:T23"/>
    <mergeCell ref="V22:V23"/>
    <mergeCell ref="A18:A23"/>
    <mergeCell ref="B18:B23"/>
    <mergeCell ref="C18:H20"/>
    <mergeCell ref="I18:I23"/>
    <mergeCell ref="J18:P18"/>
    <mergeCell ref="C21:C23"/>
    <mergeCell ref="D21:D23"/>
    <mergeCell ref="L22:M22"/>
    <mergeCell ref="E21:E23"/>
    <mergeCell ref="F21:F23"/>
    <mergeCell ref="G21:G23"/>
    <mergeCell ref="H21:H23"/>
    <mergeCell ref="K22:K23"/>
    <mergeCell ref="Q18:AB18"/>
    <mergeCell ref="J19:J23"/>
    <mergeCell ref="K19:P19"/>
    <mergeCell ref="Q19:T19"/>
    <mergeCell ref="U19:X19"/>
    <mergeCell ref="Y19:AB19"/>
    <mergeCell ref="K20:M21"/>
    <mergeCell ref="N20:N23"/>
    <mergeCell ref="O20:O23"/>
    <mergeCell ref="P20:P23"/>
    <mergeCell ref="Q20:R21"/>
    <mergeCell ref="S20:T21"/>
    <mergeCell ref="U20:V21"/>
    <mergeCell ref="R22:R23"/>
    <mergeCell ref="X22:X23"/>
    <mergeCell ref="Z22:Z23"/>
  </mergeCells>
  <pageMargins left="0.27559055118110237" right="0.15748031496062992" top="0.39370078740157483" bottom="0" header="0.51181102362204722" footer="0.51181102362204722"/>
  <pageSetup paperSize="9" scale="63" firstPageNumber="0" fitToHeight="0" orientation="landscape" r:id="rId1"/>
  <rowBreaks count="2" manualBreakCount="2">
    <brk id="40" max="27" man="1"/>
    <brk id="6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Развернутый</vt:lpstr>
      <vt:lpstr>Развернутый!Заголовки_для_печати</vt:lpstr>
      <vt:lpstr>Развернутый!Область_печати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revision>1</cp:revision>
  <cp:lastPrinted>2022-06-27T08:40:00Z</cp:lastPrinted>
  <dcterms:created xsi:type="dcterms:W3CDTF">1996-10-09T02:32:33Z</dcterms:created>
  <dcterms:modified xsi:type="dcterms:W3CDTF">2022-10-21T11:30:50Z</dcterms:modified>
  <dc:language>en-US</dc:language>
</cp:coreProperties>
</file>